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'BalSheet'!$A$1:$D$62</definedName>
    <definedName name="_xlnm.Print_Area" localSheetId="0">'Cashflow'!$A$1:$F$62</definedName>
    <definedName name="_xlnm.Print_Area" localSheetId="3">'Equity '!$A$1:$H$39</definedName>
    <definedName name="_xlnm.Print_Area" localSheetId="1">'Income'!$A$1:$H$50</definedName>
  </definedNames>
  <calcPr fullCalcOnLoad="1"/>
</workbook>
</file>

<file path=xl/sharedStrings.xml><?xml version="1.0" encoding="utf-8"?>
<sst xmlns="http://schemas.openxmlformats.org/spreadsheetml/2006/main" count="199" uniqueCount="161">
  <si>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</si>
  <si>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</si>
  <si>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</si>
  <si>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</si>
  <si>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</si>
  <si>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</si>
  <si>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</si>
  <si>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</si>
  <si>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</si>
  <si>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</si>
  <si>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</si>
  <si>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</si>
  <si>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</si>
  <si>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</si>
  <si>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</si>
  <si>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</si>
  <si>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</si>
  <si>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</si>
  <si>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</si>
  <si>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</si>
  <si>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</si>
  <si>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</si>
  <si>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</si>
  <si>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</si>
  <si>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</si>
  <si>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</si>
  <si>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</si>
  <si>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</si>
  <si>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</si>
  <si>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</si>
  <si>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</si>
  <si>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</si>
  <si>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</si>
  <si>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</si>
  <si>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</si>
  <si>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</si>
  <si>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</si>
  <si>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</si>
  <si>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</si>
  <si>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</si>
  <si>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</si>
  <si>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</si>
  <si>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</si>
  <si>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</si>
  <si>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</si>
  <si>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</si>
  <si>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</si>
  <si>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</si>
  <si>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</si>
  <si>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</si>
  <si>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</si>
  <si>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</si>
  <si>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</si>
  <si>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</si>
  <si>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</si>
  <si>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</si>
  <si>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</si>
  <si>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</si>
  <si>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</si>
  <si>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</si>
  <si>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</si>
  <si>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</si>
  <si>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</si>
  <si>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</si>
  <si>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</si>
  <si>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</si>
  <si>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</si>
  <si>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</si>
  <si>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</si>
  <si>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</si>
  <si>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</si>
  <si>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</si>
  <si>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</si>
  <si>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</si>
  <si>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</si>
  <si>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</si>
  <si>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</si>
  <si>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</si>
  <si>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 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</si>
  <si>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</si>
  <si>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</si>
  <si>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</si>
  <si>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</si>
  <si>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</si>
  <si>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</si>
  <si>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</si>
  <si>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</si>
  <si>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</si>
  <si>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</si>
  <si>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</si>
  <si>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</si>
  <si>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</si>
  <si>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</si>
  <si>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</si>
  <si>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</si>
  <si>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</si>
  <si>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</si>
  <si>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</si>
  <si>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</si>
  <si>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</si>
  <si>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For information only:-</t>
  </si>
  <si>
    <t>Conversion of RCCPS B</t>
  </si>
  <si>
    <t>Dividend -RCCPS payment</t>
  </si>
  <si>
    <t xml:space="preserve"> RULS redemption</t>
  </si>
  <si>
    <t>First &amp; Final Dividend paid</t>
  </si>
  <si>
    <t>Unaudited</t>
  </si>
  <si>
    <t>as at</t>
  </si>
  <si>
    <t xml:space="preserve">  </t>
  </si>
  <si>
    <t>As at 1 January 2008</t>
  </si>
  <si>
    <t>Non-current asset classified as held for sale</t>
  </si>
  <si>
    <t xml:space="preserve">  Short term borrowing</t>
  </si>
  <si>
    <t xml:space="preserve"> Finance cost </t>
  </si>
  <si>
    <t>Finance cost</t>
  </si>
  <si>
    <t xml:space="preserve"> Short term borrowing</t>
  </si>
  <si>
    <t>30/6/2008</t>
  </si>
  <si>
    <t>6-month</t>
  </si>
  <si>
    <t>Cumulative 6-month Period</t>
  </si>
  <si>
    <t>Dividend - RCCPS payment</t>
  </si>
  <si>
    <t>6 - month</t>
  </si>
  <si>
    <t>(66,298,567 * 4% * 1/12)</t>
  </si>
  <si>
    <t>(66,298,567 * 4% * 4/12)</t>
  </si>
  <si>
    <t xml:space="preserve"> Gain on disposal of Property, Plant &amp; Equipment</t>
  </si>
  <si>
    <t>Exceptional item</t>
  </si>
  <si>
    <t>(Gain)/Loss from disposal of Property, plant and equipment</t>
  </si>
  <si>
    <t xml:space="preserve"> Joint venture equity participation</t>
  </si>
  <si>
    <t xml:space="preserve"> Long  term borrowing</t>
  </si>
  <si>
    <t>This quarterly financial report must be read in conjunction with the 2008 Audited Financial Statements.</t>
  </si>
  <si>
    <t xml:space="preserve"> 31 December 2008</t>
  </si>
  <si>
    <t>ASSETS</t>
  </si>
  <si>
    <t>TOTAL ASSETS</t>
  </si>
  <si>
    <t xml:space="preserve">   EQUITY AND LIABILITIES</t>
  </si>
  <si>
    <t>Equity attributable to equity holders of the parent</t>
  </si>
  <si>
    <t xml:space="preserve">    Share capital</t>
  </si>
  <si>
    <t xml:space="preserve">    Share premium</t>
  </si>
  <si>
    <t xml:space="preserve">    Accumulated Losses</t>
  </si>
  <si>
    <t xml:space="preserve">    Minority Interest</t>
  </si>
  <si>
    <t xml:space="preserve"> Non -current liabilities</t>
  </si>
  <si>
    <t xml:space="preserve">    Long term loan</t>
  </si>
  <si>
    <t xml:space="preserve">    Redeemable Unsecured Loan Stock</t>
  </si>
  <si>
    <t xml:space="preserve">  Short term borrowings</t>
  </si>
  <si>
    <t>Total Liabilities</t>
  </si>
  <si>
    <t>TOTAL EQUITY AND LIABILITIES</t>
  </si>
  <si>
    <t xml:space="preserve"> 30 June 2009</t>
  </si>
  <si>
    <t>Net Assets per share attributable to equity holders</t>
  </si>
  <si>
    <t>30/6/2009</t>
  </si>
  <si>
    <t>EPS - Basic  (Sen)</t>
  </si>
  <si>
    <t>for the quarter ended  30 June 2009</t>
  </si>
  <si>
    <t>Period up to 30 June 2008</t>
  </si>
  <si>
    <t>up to 30 June 2009</t>
  </si>
  <si>
    <t>As 30 June 2008</t>
  </si>
  <si>
    <t>As at 30 June 2009</t>
  </si>
  <si>
    <t>As at 1 January 2009</t>
  </si>
  <si>
    <t>Cumulative Loss for the Period</t>
  </si>
  <si>
    <t>Equity</t>
  </si>
  <si>
    <t>Attributable to :</t>
  </si>
  <si>
    <t xml:space="preserve"> Equity holders of the Company</t>
  </si>
  <si>
    <t xml:space="preserve"> Minority Interest</t>
  </si>
  <si>
    <t>-</t>
  </si>
  <si>
    <t xml:space="preserve">Minority </t>
  </si>
  <si>
    <t>Interest</t>
  </si>
  <si>
    <t>Minority interest on accumulated loss b/f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</si>
</sst>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02" fontId="2" fillId="0" borderId="0" xfId="0" applyNumberFormat="1" applyFont="1" applyAlignment="1">
      <alignment/>
    </xf>
    <xf numFmtId="185" fontId="1" fillId="0" borderId="0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85" fontId="2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43" fontId="10" fillId="0" borderId="0" xfId="15" applyFont="1" applyBorder="1" applyAlignment="1">
      <alignment/>
    </xf>
    <xf numFmtId="185" fontId="10" fillId="0" borderId="0" xfId="15" applyNumberFormat="1" applyFont="1" applyBorder="1" applyAlignment="1">
      <alignment/>
    </xf>
    <xf numFmtId="185" fontId="11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15" applyNumberFormat="1" applyFont="1" applyBorder="1" applyAlignment="1">
      <alignment/>
    </xf>
    <xf numFmtId="185" fontId="10" fillId="0" borderId="0" xfId="15" applyNumberFormat="1" applyFont="1" applyAlignment="1">
      <alignment/>
    </xf>
    <xf numFmtId="185" fontId="10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workbookViewId="0" topLeftCell="A49">
      <selection activeCell="E60" sqref="E60"/>
    </sheetView>
  </sheetViews>
  <sheetFormatPr defaultColWidth="9.140625" defaultRowHeight="12.75" outlineLevelCol="1"/>
  <cols>
    <col min="1" max="1" width="5.7109375" style="2" customWidth="1"/>
    <col min="2" max="2" width="3.8515625" style="17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9"/>
      <c r="B1" s="30" t="s">
        <v>0</v>
      </c>
      <c r="C1" s="31"/>
      <c r="D1" s="29"/>
      <c r="E1" s="29"/>
      <c r="F1" s="29"/>
    </row>
    <row r="2" spans="1:6" ht="15.75">
      <c r="A2" s="29"/>
      <c r="B2" s="30" t="s">
        <v>1</v>
      </c>
      <c r="C2" s="31"/>
      <c r="D2" s="29"/>
      <c r="E2" s="29"/>
      <c r="F2" s="29"/>
    </row>
    <row r="3" spans="1:7" ht="15.75">
      <c r="A3" s="29"/>
      <c r="B3" s="30"/>
      <c r="C3" s="31"/>
      <c r="D3" s="32" t="s">
        <v>8</v>
      </c>
      <c r="E3" s="32"/>
      <c r="F3" s="32" t="s">
        <v>8</v>
      </c>
      <c r="G3" s="3"/>
    </row>
    <row r="4" spans="1:7" ht="15.75">
      <c r="A4" s="29"/>
      <c r="B4" s="30"/>
      <c r="C4" s="31"/>
      <c r="D4" s="32" t="s">
        <v>115</v>
      </c>
      <c r="E4" s="32"/>
      <c r="F4" s="32" t="s">
        <v>115</v>
      </c>
      <c r="G4" s="3"/>
    </row>
    <row r="5" spans="1:8" ht="15.75">
      <c r="A5" s="29"/>
      <c r="B5" s="30"/>
      <c r="C5" s="31"/>
      <c r="D5" s="32" t="s">
        <v>37</v>
      </c>
      <c r="E5" s="32"/>
      <c r="F5" s="32" t="s">
        <v>59</v>
      </c>
      <c r="G5" s="3"/>
      <c r="H5" s="3" t="s">
        <v>38</v>
      </c>
    </row>
    <row r="6" spans="1:8" s="1" customFormat="1" ht="15.75">
      <c r="A6" s="31"/>
      <c r="B6" s="30"/>
      <c r="C6" s="31"/>
      <c r="D6" s="33">
        <v>39994</v>
      </c>
      <c r="E6" s="33"/>
      <c r="F6" s="33">
        <v>39629</v>
      </c>
      <c r="G6" s="18"/>
      <c r="H6" s="18">
        <v>37621</v>
      </c>
    </row>
    <row r="7" spans="1:8" s="1" customFormat="1" ht="15.75">
      <c r="A7" s="31"/>
      <c r="B7" s="30"/>
      <c r="C7" s="31"/>
      <c r="D7" s="32" t="s">
        <v>3</v>
      </c>
      <c r="E7" s="32"/>
      <c r="F7" s="32" t="s">
        <v>3</v>
      </c>
      <c r="G7" s="3"/>
      <c r="H7" s="3" t="s">
        <v>3</v>
      </c>
    </row>
    <row r="8" spans="1:8" s="1" customFormat="1" ht="15.75">
      <c r="A8" s="31"/>
      <c r="B8" s="30"/>
      <c r="C8" s="31"/>
      <c r="D8" s="32"/>
      <c r="E8" s="32"/>
      <c r="F8" s="32"/>
      <c r="G8" s="3"/>
      <c r="H8" s="3"/>
    </row>
    <row r="9" spans="1:6" ht="15.75">
      <c r="A9" s="29"/>
      <c r="B9" s="30" t="s">
        <v>80</v>
      </c>
      <c r="C9" s="29"/>
      <c r="D9" s="29"/>
      <c r="E9" s="29"/>
      <c r="F9" s="29"/>
    </row>
    <row r="10" spans="1:8" ht="15.75">
      <c r="A10" s="29"/>
      <c r="B10" s="34" t="s">
        <v>79</v>
      </c>
      <c r="C10" s="29"/>
      <c r="D10" s="35">
        <f>+Income!E31</f>
        <v>-4930692</v>
      </c>
      <c r="E10" s="35"/>
      <c r="F10" s="35">
        <v>373923</v>
      </c>
      <c r="G10" s="5"/>
      <c r="H10" s="5">
        <v>-59573272</v>
      </c>
    </row>
    <row r="11" spans="1:7" ht="15.75">
      <c r="A11" s="29"/>
      <c r="B11" s="34"/>
      <c r="C11" s="29"/>
      <c r="D11" s="35"/>
      <c r="E11" s="35"/>
      <c r="F11" s="35"/>
      <c r="G11" s="5"/>
    </row>
    <row r="12" spans="1:7" ht="15.75">
      <c r="A12" s="29"/>
      <c r="B12" s="34" t="s">
        <v>63</v>
      </c>
      <c r="C12" s="29"/>
      <c r="D12" s="35"/>
      <c r="E12" s="35"/>
      <c r="F12" s="35"/>
      <c r="G12" s="5"/>
    </row>
    <row r="13" spans="1:8" ht="15.75">
      <c r="A13" s="29"/>
      <c r="B13" s="34"/>
      <c r="C13" s="34" t="s">
        <v>2</v>
      </c>
      <c r="D13" s="35">
        <v>4482108</v>
      </c>
      <c r="E13" s="35"/>
      <c r="F13" s="35">
        <v>5363098</v>
      </c>
      <c r="G13" s="5"/>
      <c r="H13" s="5">
        <v>14541180</v>
      </c>
    </row>
    <row r="14" spans="1:8" ht="15.75">
      <c r="A14" s="29"/>
      <c r="B14" s="34"/>
      <c r="C14" s="34" t="s">
        <v>123</v>
      </c>
      <c r="D14" s="35">
        <v>-1772913</v>
      </c>
      <c r="E14" s="35"/>
      <c r="F14" s="35">
        <v>-2391010</v>
      </c>
      <c r="G14" s="5"/>
      <c r="H14" s="5"/>
    </row>
    <row r="15" spans="1:8" ht="15.75">
      <c r="A15" s="29"/>
      <c r="B15" s="34"/>
      <c r="C15" s="34" t="s">
        <v>112</v>
      </c>
      <c r="D15" s="35">
        <v>2924015</v>
      </c>
      <c r="E15" s="35"/>
      <c r="F15" s="35">
        <v>2455061</v>
      </c>
      <c r="G15" s="5"/>
      <c r="H15" s="5"/>
    </row>
    <row r="16" spans="1:8" ht="15.75">
      <c r="A16" s="29"/>
      <c r="B16" s="34"/>
      <c r="C16" s="34"/>
      <c r="D16" s="36"/>
      <c r="E16" s="36"/>
      <c r="F16" s="36"/>
      <c r="G16" s="5"/>
      <c r="H16" s="5"/>
    </row>
    <row r="17" spans="1:8" ht="19.5" customHeight="1">
      <c r="A17" s="29"/>
      <c r="B17" s="34" t="s">
        <v>33</v>
      </c>
      <c r="C17" s="29"/>
      <c r="D17" s="37">
        <f>SUM(D10:D16)</f>
        <v>702518</v>
      </c>
      <c r="E17" s="37"/>
      <c r="F17" s="37">
        <f>SUM(F10:F16)</f>
        <v>5801072</v>
      </c>
      <c r="G17" s="14"/>
      <c r="H17" s="14"/>
    </row>
    <row r="18" spans="1:8" ht="15.75">
      <c r="A18" s="29"/>
      <c r="B18" s="34"/>
      <c r="C18" s="29"/>
      <c r="D18" s="35"/>
      <c r="E18" s="37"/>
      <c r="F18" s="35"/>
      <c r="G18" s="5"/>
      <c r="H18" s="5"/>
    </row>
    <row r="19" spans="1:8" ht="16.5" customHeight="1">
      <c r="A19" s="29"/>
      <c r="B19" s="34" t="s">
        <v>4</v>
      </c>
      <c r="C19" s="29"/>
      <c r="D19" s="35"/>
      <c r="E19" s="37"/>
      <c r="F19" s="35"/>
      <c r="G19" s="5"/>
      <c r="H19" s="5"/>
    </row>
    <row r="20" spans="1:8" ht="16.5" customHeight="1">
      <c r="A20" s="29"/>
      <c r="B20" s="34"/>
      <c r="C20" s="29" t="s">
        <v>60</v>
      </c>
      <c r="D20" s="35">
        <v>1692592</v>
      </c>
      <c r="E20" s="37"/>
      <c r="F20" s="35">
        <v>5037022</v>
      </c>
      <c r="G20" s="5"/>
      <c r="H20" s="5"/>
    </row>
    <row r="21" spans="1:8" ht="16.5" customHeight="1">
      <c r="A21" s="29"/>
      <c r="B21" s="34"/>
      <c r="C21" s="29" t="s">
        <v>65</v>
      </c>
      <c r="D21" s="35">
        <f>594374-1</f>
        <v>594373</v>
      </c>
      <c r="E21" s="37"/>
      <c r="F21" s="35">
        <v>971702</v>
      </c>
      <c r="G21" s="5"/>
      <c r="H21" s="5"/>
    </row>
    <row r="22" spans="1:8" ht="16.5" customHeight="1">
      <c r="A22" s="29"/>
      <c r="B22" s="34"/>
      <c r="C22" s="29" t="s">
        <v>61</v>
      </c>
      <c r="D22" s="36">
        <v>2414927</v>
      </c>
      <c r="E22" s="36"/>
      <c r="F22" s="36">
        <v>-3710582</v>
      </c>
      <c r="G22" s="37"/>
      <c r="H22" s="5"/>
    </row>
    <row r="23" spans="1:9" ht="19.5" customHeight="1">
      <c r="A23" s="29"/>
      <c r="B23" s="34" t="s">
        <v>30</v>
      </c>
      <c r="C23" s="29"/>
      <c r="D23" s="37">
        <f>SUM(D17:D22)</f>
        <v>5404410</v>
      </c>
      <c r="E23" s="37"/>
      <c r="F23" s="37">
        <f>SUM(F17:F22)</f>
        <v>8099214</v>
      </c>
      <c r="G23" s="14"/>
      <c r="H23" s="14">
        <f>SUM(H17:H22)</f>
        <v>0</v>
      </c>
      <c r="I23" s="22"/>
    </row>
    <row r="24" spans="1:9" ht="14.25" customHeight="1">
      <c r="A24" s="29"/>
      <c r="B24" s="34" t="s">
        <v>42</v>
      </c>
      <c r="C24" s="29"/>
      <c r="D24" s="36">
        <v>0</v>
      </c>
      <c r="E24" s="36"/>
      <c r="F24" s="36">
        <v>-64957</v>
      </c>
      <c r="G24" s="14"/>
      <c r="H24" s="14">
        <v>-175733</v>
      </c>
      <c r="I24" s="23"/>
    </row>
    <row r="25" spans="1:8" ht="19.5" customHeight="1">
      <c r="A25" s="29"/>
      <c r="B25" s="34" t="s">
        <v>44</v>
      </c>
      <c r="C25" s="29"/>
      <c r="D25" s="38">
        <f>SUM(D23:D24)</f>
        <v>5404410</v>
      </c>
      <c r="E25" s="38"/>
      <c r="F25" s="38">
        <f>SUM(F23:F24)</f>
        <v>8034257</v>
      </c>
      <c r="G25" s="14"/>
      <c r="H25" s="15">
        <f>SUM(H23:H24)</f>
        <v>-175733</v>
      </c>
    </row>
    <row r="26" spans="1:8" ht="15.75">
      <c r="A26" s="29"/>
      <c r="B26" s="34"/>
      <c r="C26" s="29"/>
      <c r="D26" s="35"/>
      <c r="E26" s="37"/>
      <c r="F26" s="35"/>
      <c r="G26" s="14"/>
      <c r="H26" s="5"/>
    </row>
    <row r="27" spans="1:8" ht="17.25" customHeight="1">
      <c r="A27" s="29"/>
      <c r="B27" s="30" t="s">
        <v>5</v>
      </c>
      <c r="C27" s="29"/>
      <c r="D27" s="35"/>
      <c r="E27" s="37"/>
      <c r="F27" s="35"/>
      <c r="G27" s="14"/>
      <c r="H27" s="5"/>
    </row>
    <row r="28" spans="1:9" ht="15.75">
      <c r="A28" s="29"/>
      <c r="B28" s="34" t="s">
        <v>57</v>
      </c>
      <c r="C28" s="29"/>
      <c r="D28" s="35">
        <v>-2845338</v>
      </c>
      <c r="E28" s="37"/>
      <c r="F28" s="35">
        <v>-7616939</v>
      </c>
      <c r="G28" s="14"/>
      <c r="H28" s="5">
        <v>-134084</v>
      </c>
      <c r="I28" s="21"/>
    </row>
    <row r="29" spans="1:9" ht="15.75">
      <c r="A29" s="29"/>
      <c r="B29" s="34" t="s">
        <v>124</v>
      </c>
      <c r="C29" s="29"/>
      <c r="D29" s="35">
        <v>0</v>
      </c>
      <c r="E29" s="37"/>
      <c r="F29" s="35">
        <v>7840000</v>
      </c>
      <c r="G29" s="14"/>
      <c r="H29" s="5"/>
      <c r="I29" s="21"/>
    </row>
    <row r="30" spans="1:9" ht="15.75">
      <c r="A30" s="29"/>
      <c r="B30" s="34" t="s">
        <v>83</v>
      </c>
      <c r="C30" s="29"/>
      <c r="D30" s="35">
        <v>7687924</v>
      </c>
      <c r="E30" s="37"/>
      <c r="F30" s="35">
        <v>22357565</v>
      </c>
      <c r="G30" s="14"/>
      <c r="H30" s="5"/>
      <c r="I30" s="21"/>
    </row>
    <row r="31" spans="1:9" ht="15.75">
      <c r="A31" s="29"/>
      <c r="B31" s="34" t="s">
        <v>69</v>
      </c>
      <c r="C31" s="29"/>
      <c r="D31" s="35">
        <v>-47583107</v>
      </c>
      <c r="E31" s="37"/>
      <c r="F31" s="35">
        <v>-22772374</v>
      </c>
      <c r="G31" s="14"/>
      <c r="H31" s="5">
        <v>312000</v>
      </c>
      <c r="I31" s="21"/>
    </row>
    <row r="32" spans="1:9" ht="7.5" customHeight="1">
      <c r="A32" s="29"/>
      <c r="B32" s="34"/>
      <c r="C32" s="29"/>
      <c r="D32" s="36"/>
      <c r="E32" s="36"/>
      <c r="F32" s="36"/>
      <c r="G32" s="14"/>
      <c r="H32" s="5">
        <v>-7054286</v>
      </c>
      <c r="I32" s="21"/>
    </row>
    <row r="33" spans="1:8" ht="16.5" customHeight="1">
      <c r="A33" s="29"/>
      <c r="B33" s="34"/>
      <c r="C33" s="29"/>
      <c r="D33" s="38">
        <f>SUM(D28:D32)</f>
        <v>-42740521</v>
      </c>
      <c r="E33" s="38"/>
      <c r="F33" s="38">
        <f>SUM(F28:F32)</f>
        <v>-191748</v>
      </c>
      <c r="G33" s="14"/>
      <c r="H33" s="15">
        <f>SUM(H28:H32)</f>
        <v>-6876370</v>
      </c>
    </row>
    <row r="34" spans="1:8" ht="16.5" customHeight="1">
      <c r="A34" s="29"/>
      <c r="B34" s="34"/>
      <c r="C34" s="29"/>
      <c r="D34" s="37"/>
      <c r="E34" s="37"/>
      <c r="F34" s="37"/>
      <c r="G34" s="14"/>
      <c r="H34" s="14"/>
    </row>
    <row r="35" spans="1:8" ht="16.5" customHeight="1">
      <c r="A35" s="29"/>
      <c r="B35" s="30" t="s">
        <v>41</v>
      </c>
      <c r="C35" s="29"/>
      <c r="D35" s="37"/>
      <c r="E35" s="37"/>
      <c r="F35" s="37"/>
      <c r="G35" s="14"/>
      <c r="H35" s="14"/>
    </row>
    <row r="36" spans="1:8" ht="16.5" customHeight="1" hidden="1">
      <c r="A36" s="29"/>
      <c r="B36" s="34" t="s">
        <v>70</v>
      </c>
      <c r="C36" s="29"/>
      <c r="D36" s="37">
        <v>0</v>
      </c>
      <c r="E36" s="37"/>
      <c r="F36" s="37">
        <v>0</v>
      </c>
      <c r="G36" s="14"/>
      <c r="H36" s="14"/>
    </row>
    <row r="37" spans="1:8" ht="16.5" customHeight="1">
      <c r="A37" s="29"/>
      <c r="B37" s="34" t="s">
        <v>71</v>
      </c>
      <c r="C37" s="29"/>
      <c r="D37" s="37">
        <v>0</v>
      </c>
      <c r="E37" s="37"/>
      <c r="F37" s="37">
        <v>-2651942</v>
      </c>
      <c r="G37" s="14"/>
      <c r="H37" s="14"/>
    </row>
    <row r="38" spans="1:8" ht="16.5" customHeight="1">
      <c r="A38" s="29"/>
      <c r="B38" s="34" t="s">
        <v>103</v>
      </c>
      <c r="C38" s="29"/>
      <c r="D38" s="37">
        <v>-24389461</v>
      </c>
      <c r="E38" s="37"/>
      <c r="F38" s="37">
        <v>-26494411</v>
      </c>
      <c r="G38" s="14"/>
      <c r="H38" s="14"/>
    </row>
    <row r="39" spans="1:8" ht="17.25" customHeight="1">
      <c r="A39" s="29"/>
      <c r="B39" s="34" t="s">
        <v>111</v>
      </c>
      <c r="C39" s="29"/>
      <c r="D39" s="37">
        <v>-2924015</v>
      </c>
      <c r="E39" s="37"/>
      <c r="F39" s="37">
        <f>-F15</f>
        <v>-2455061</v>
      </c>
      <c r="G39" s="14"/>
      <c r="H39" s="14"/>
    </row>
    <row r="40" spans="1:8" ht="17.25" customHeight="1" hidden="1">
      <c r="A40" s="29"/>
      <c r="B40" s="34" t="s">
        <v>113</v>
      </c>
      <c r="C40" s="29"/>
      <c r="D40" s="37">
        <v>0</v>
      </c>
      <c r="E40" s="37"/>
      <c r="F40" s="37">
        <v>0</v>
      </c>
      <c r="G40" s="14"/>
      <c r="H40" s="14"/>
    </row>
    <row r="41" spans="1:8" ht="16.5" customHeight="1">
      <c r="A41" s="29"/>
      <c r="B41" s="34" t="s">
        <v>113</v>
      </c>
      <c r="C41" s="29"/>
      <c r="D41" s="37">
        <v>7928545</v>
      </c>
      <c r="E41" s="37"/>
      <c r="F41" s="37">
        <v>20000000</v>
      </c>
      <c r="G41" s="14"/>
      <c r="H41" s="14"/>
    </row>
    <row r="42" spans="1:8" ht="16.5" customHeight="1" hidden="1">
      <c r="A42" s="29"/>
      <c r="B42" s="34" t="s">
        <v>96</v>
      </c>
      <c r="C42" s="29"/>
      <c r="D42" s="37">
        <v>0</v>
      </c>
      <c r="E42" s="37"/>
      <c r="F42" s="37">
        <v>0</v>
      </c>
      <c r="G42" s="14"/>
      <c r="H42" s="14"/>
    </row>
    <row r="43" spans="1:8" ht="16.5" customHeight="1">
      <c r="A43" s="29"/>
      <c r="B43" s="34" t="s">
        <v>125</v>
      </c>
      <c r="C43" s="29"/>
      <c r="D43" s="37">
        <v>51807517</v>
      </c>
      <c r="E43" s="37"/>
      <c r="F43" s="37">
        <v>0</v>
      </c>
      <c r="G43" s="14"/>
      <c r="H43" s="14"/>
    </row>
    <row r="44" ht="12.75">
      <c r="B44" s="17" t="s">
        <v>82</v>
      </c>
    </row>
    <row r="45" spans="1:8" ht="16.5" customHeight="1" hidden="1">
      <c r="A45" s="29"/>
      <c r="B45" s="34" t="s">
        <v>76</v>
      </c>
      <c r="C45" s="29"/>
      <c r="D45" s="37">
        <v>0</v>
      </c>
      <c r="E45" s="37"/>
      <c r="F45" s="37">
        <v>0</v>
      </c>
      <c r="G45" s="14"/>
      <c r="H45" s="14"/>
    </row>
    <row r="46" spans="1:8" ht="17.25" customHeight="1" hidden="1">
      <c r="A46" s="29"/>
      <c r="B46" s="34" t="s">
        <v>67</v>
      </c>
      <c r="C46" s="29"/>
      <c r="D46" s="37">
        <v>0</v>
      </c>
      <c r="E46" s="37"/>
      <c r="F46" s="37">
        <v>0</v>
      </c>
      <c r="G46" s="14"/>
      <c r="H46" s="14">
        <v>0</v>
      </c>
    </row>
    <row r="47" spans="1:8" ht="16.5" customHeight="1">
      <c r="A47" s="29"/>
      <c r="B47" s="34"/>
      <c r="C47" s="29"/>
      <c r="D47" s="38">
        <f>SUM(D36:D46)</f>
        <v>32422586</v>
      </c>
      <c r="E47" s="38"/>
      <c r="F47" s="38">
        <f>SUM(F36:F46)</f>
        <v>-11601414</v>
      </c>
      <c r="G47" s="14"/>
      <c r="H47" s="15">
        <f>SUM(H46:H46)</f>
        <v>0</v>
      </c>
    </row>
    <row r="48" spans="1:8" ht="16.5" customHeight="1">
      <c r="A48" s="29"/>
      <c r="B48" s="34"/>
      <c r="C48" s="29"/>
      <c r="D48" s="37"/>
      <c r="E48" s="37"/>
      <c r="F48" s="37"/>
      <c r="G48" s="14"/>
      <c r="H48" s="14"/>
    </row>
    <row r="49" spans="1:8" ht="17.25" customHeight="1">
      <c r="A49" s="29"/>
      <c r="B49" s="30" t="s">
        <v>6</v>
      </c>
      <c r="C49" s="29"/>
      <c r="D49" s="35"/>
      <c r="E49" s="37"/>
      <c r="F49" s="35"/>
      <c r="G49" s="14"/>
      <c r="H49" s="5"/>
    </row>
    <row r="50" spans="1:8" ht="15.75">
      <c r="A50" s="29"/>
      <c r="B50" s="34" t="s">
        <v>34</v>
      </c>
      <c r="C50" s="29"/>
      <c r="D50" s="35">
        <f>D25+D33+D47</f>
        <v>-4913525</v>
      </c>
      <c r="E50" s="37"/>
      <c r="F50" s="35">
        <f>F25+F33+F47</f>
        <v>-3758905</v>
      </c>
      <c r="G50" s="14"/>
      <c r="H50" s="5">
        <f>H25+H33+H47</f>
        <v>-7052103</v>
      </c>
    </row>
    <row r="51" spans="1:8" ht="15.75">
      <c r="A51" s="29"/>
      <c r="B51" s="34" t="s">
        <v>73</v>
      </c>
      <c r="C51" s="29"/>
      <c r="D51" s="36">
        <v>12590603</v>
      </c>
      <c r="E51" s="36"/>
      <c r="F51" s="36">
        <v>13435163</v>
      </c>
      <c r="G51" s="14"/>
      <c r="H51" s="5">
        <v>-3326944</v>
      </c>
    </row>
    <row r="52" spans="1:8" ht="21.75" customHeight="1" thickBot="1">
      <c r="A52" s="29"/>
      <c r="B52" s="34" t="s">
        <v>72</v>
      </c>
      <c r="C52" s="29"/>
      <c r="D52" s="39">
        <f>SUM(D50:D51)</f>
        <v>7677078</v>
      </c>
      <c r="E52" s="39"/>
      <c r="F52" s="39">
        <f>SUM(F50:F51)</f>
        <v>9676258</v>
      </c>
      <c r="G52" s="14"/>
      <c r="H52" s="10">
        <f>SUM(H50:H51)</f>
        <v>-10379047</v>
      </c>
    </row>
    <row r="53" spans="1:8" ht="16.5" thickTop="1">
      <c r="A53" s="29"/>
      <c r="B53" s="34"/>
      <c r="C53" s="29"/>
      <c r="D53" s="35"/>
      <c r="E53" s="37"/>
      <c r="F53" s="35"/>
      <c r="G53" s="5"/>
      <c r="H53" s="5"/>
    </row>
    <row r="54" spans="1:8" ht="15.75">
      <c r="A54" s="29"/>
      <c r="B54" s="34"/>
      <c r="C54" s="29"/>
      <c r="D54" s="35"/>
      <c r="E54" s="37"/>
      <c r="F54" s="35"/>
      <c r="G54" s="5"/>
      <c r="H54" s="5"/>
    </row>
    <row r="55" spans="1:8" ht="17.25" customHeight="1">
      <c r="A55" s="29"/>
      <c r="B55" s="30" t="s">
        <v>43</v>
      </c>
      <c r="C55" s="29"/>
      <c r="D55" s="35"/>
      <c r="E55" s="37"/>
      <c r="F55" s="35"/>
      <c r="G55" s="5"/>
      <c r="H55" s="5"/>
    </row>
    <row r="56" spans="1:9" ht="12.75" customHeight="1">
      <c r="A56" s="29"/>
      <c r="B56" s="34" t="s">
        <v>35</v>
      </c>
      <c r="C56" s="29"/>
      <c r="D56" s="35">
        <v>1460992</v>
      </c>
      <c r="E56" s="37"/>
      <c r="F56" s="35">
        <v>6086807</v>
      </c>
      <c r="G56" s="5"/>
      <c r="H56" s="5">
        <v>3563029</v>
      </c>
      <c r="I56" s="21"/>
    </row>
    <row r="57" spans="1:9" ht="15.75">
      <c r="A57" s="29"/>
      <c r="B57" s="34" t="s">
        <v>36</v>
      </c>
      <c r="C57" s="29"/>
      <c r="D57" s="36">
        <v>6216086</v>
      </c>
      <c r="E57" s="36"/>
      <c r="F57" s="36">
        <v>3589451</v>
      </c>
      <c r="G57" s="5"/>
      <c r="H57" s="5">
        <v>18766281</v>
      </c>
      <c r="I57" s="21"/>
    </row>
    <row r="58" spans="1:9" ht="15.75" customHeight="1" thickBot="1">
      <c r="A58" s="29"/>
      <c r="B58" s="34"/>
      <c r="C58" s="29"/>
      <c r="D58" s="39">
        <f>SUM(D56:D57)</f>
        <v>7677078</v>
      </c>
      <c r="E58" s="39"/>
      <c r="F58" s="39">
        <f>SUM(F56:F57)</f>
        <v>9676258</v>
      </c>
      <c r="G58" s="5"/>
      <c r="H58" s="5"/>
      <c r="I58" s="21"/>
    </row>
    <row r="59" spans="1:8" ht="17.25" customHeight="1" thickTop="1">
      <c r="A59" s="29"/>
      <c r="B59" s="42"/>
      <c r="C59" s="43"/>
      <c r="D59" s="37"/>
      <c r="E59" s="37"/>
      <c r="F59" s="37"/>
      <c r="G59" s="14"/>
      <c r="H59" s="14"/>
    </row>
    <row r="60" spans="1:8" s="55" customFormat="1" ht="17.25" customHeight="1">
      <c r="A60" s="51"/>
      <c r="B60" s="52"/>
      <c r="C60" s="56"/>
      <c r="D60" s="57"/>
      <c r="E60" s="53"/>
      <c r="F60" s="59"/>
      <c r="G60" s="54"/>
      <c r="H60" s="54"/>
    </row>
    <row r="61" spans="1:7" ht="15.75">
      <c r="A61" s="29"/>
      <c r="B61" s="34"/>
      <c r="C61" s="56"/>
      <c r="D61" s="58"/>
      <c r="E61" s="35"/>
      <c r="F61" s="35"/>
      <c r="G61" s="5"/>
    </row>
    <row r="62" spans="1:7" ht="15.75">
      <c r="A62" s="29"/>
      <c r="B62" s="34" t="s">
        <v>126</v>
      </c>
      <c r="C62" s="29"/>
      <c r="D62" s="35"/>
      <c r="E62" s="35"/>
      <c r="F62" s="35"/>
      <c r="G62" s="5"/>
    </row>
    <row r="63" spans="1:7" ht="15.75">
      <c r="A63" s="29"/>
      <c r="B63" s="34"/>
      <c r="C63" s="29"/>
      <c r="D63" s="35"/>
      <c r="E63" s="35"/>
      <c r="F63" s="35"/>
      <c r="G63" s="5"/>
    </row>
    <row r="64" spans="1:7" ht="15.75">
      <c r="A64" s="29"/>
      <c r="B64" s="34"/>
      <c r="C64" s="29"/>
      <c r="D64" s="35">
        <f>D58-D52</f>
        <v>0</v>
      </c>
      <c r="E64" s="35"/>
      <c r="F64" s="35"/>
      <c r="G64" s="5"/>
    </row>
    <row r="65" spans="1:7" ht="15.75">
      <c r="A65" s="29"/>
      <c r="B65" s="34"/>
      <c r="C65" s="29"/>
      <c r="D65" s="35"/>
      <c r="E65" s="35"/>
      <c r="F65" s="35"/>
      <c r="G65" s="5"/>
    </row>
    <row r="66" spans="1:7" ht="15.75">
      <c r="A66" s="29"/>
      <c r="B66" s="34"/>
      <c r="C66" s="29"/>
      <c r="D66" s="35"/>
      <c r="E66" s="35"/>
      <c r="F66" s="35"/>
      <c r="G66" s="5"/>
    </row>
    <row r="67" spans="1:7" ht="15.75">
      <c r="A67" s="29"/>
      <c r="B67" s="34"/>
      <c r="C67" s="29"/>
      <c r="D67" s="35"/>
      <c r="E67" s="35"/>
      <c r="F67" s="35"/>
      <c r="G67" s="5"/>
    </row>
    <row r="68" spans="1:7" ht="15.75">
      <c r="A68" s="29"/>
      <c r="B68" s="34"/>
      <c r="C68" s="29"/>
      <c r="D68" s="35"/>
      <c r="E68" s="35"/>
      <c r="F68" s="35"/>
      <c r="G68" s="5"/>
    </row>
    <row r="69" spans="1:7" ht="15.75">
      <c r="A69" s="29"/>
      <c r="B69" s="34"/>
      <c r="C69" s="29"/>
      <c r="D69" s="35"/>
      <c r="E69" s="35"/>
      <c r="F69" s="35"/>
      <c r="G69" s="5"/>
    </row>
    <row r="70" spans="1:7" ht="15.75">
      <c r="A70" s="29"/>
      <c r="B70" s="34"/>
      <c r="C70" s="29"/>
      <c r="D70" s="35"/>
      <c r="E70" s="35"/>
      <c r="F70" s="35"/>
      <c r="G70" s="5"/>
    </row>
    <row r="71" spans="1:6" ht="15.75">
      <c r="A71" s="29"/>
      <c r="B71" s="34"/>
      <c r="C71" s="29"/>
      <c r="D71" s="29"/>
      <c r="E71" s="29"/>
      <c r="F71" s="29"/>
    </row>
    <row r="72" spans="1:6" ht="15.75">
      <c r="A72" s="29"/>
      <c r="B72" s="34"/>
      <c r="C72" s="29"/>
      <c r="D72" s="29"/>
      <c r="E72" s="29"/>
      <c r="F72" s="29"/>
    </row>
    <row r="73" spans="1:6" ht="15.75">
      <c r="A73" s="29"/>
      <c r="B73" s="34"/>
      <c r="C73" s="29"/>
      <c r="D73" s="29"/>
      <c r="E73" s="29"/>
      <c r="F73" s="29"/>
    </row>
    <row r="74" spans="1:6" ht="15.75">
      <c r="A74" s="29"/>
      <c r="B74" s="34"/>
      <c r="C74" s="29"/>
      <c r="D74" s="29"/>
      <c r="E74" s="29"/>
      <c r="F74" s="29"/>
    </row>
    <row r="75" spans="1:6" ht="15.75">
      <c r="A75" s="29"/>
      <c r="B75" s="34"/>
      <c r="C75" s="29"/>
      <c r="D75" s="29"/>
      <c r="E75" s="29"/>
      <c r="F75" s="29"/>
    </row>
    <row r="76" spans="1:6" ht="15.75">
      <c r="A76" s="29"/>
      <c r="B76" s="34"/>
      <c r="C76" s="29"/>
      <c r="D76" s="29"/>
      <c r="E76" s="29"/>
      <c r="F76" s="29"/>
    </row>
    <row r="77" spans="1:6" ht="15.75">
      <c r="A77" s="29"/>
      <c r="B77" s="34"/>
      <c r="C77" s="29"/>
      <c r="D77" s="29"/>
      <c r="E77" s="29"/>
      <c r="F77" s="29"/>
    </row>
    <row r="78" spans="1:6" ht="15.75">
      <c r="A78" s="29"/>
      <c r="B78" s="34"/>
      <c r="C78" s="29"/>
      <c r="D78" s="29"/>
      <c r="E78" s="29"/>
      <c r="F78" s="29"/>
    </row>
    <row r="79" spans="1:6" ht="15.75">
      <c r="A79" s="29"/>
      <c r="B79" s="34"/>
      <c r="C79" s="29"/>
      <c r="D79" s="29"/>
      <c r="E79" s="29"/>
      <c r="F79" s="29"/>
    </row>
    <row r="80" spans="1:6" ht="15.75">
      <c r="A80" s="29"/>
      <c r="B80" s="34"/>
      <c r="C80" s="29"/>
      <c r="D80" s="29"/>
      <c r="E80" s="29"/>
      <c r="F80" s="29"/>
    </row>
    <row r="81" spans="1:6" ht="15.75">
      <c r="A81" s="29"/>
      <c r="B81" s="34"/>
      <c r="C81" s="29"/>
      <c r="D81" s="29"/>
      <c r="E81" s="29"/>
      <c r="F81" s="29"/>
    </row>
    <row r="82" spans="1:6" ht="15.75">
      <c r="A82" s="29"/>
      <c r="B82" s="34"/>
      <c r="C82" s="29"/>
      <c r="D82" s="29"/>
      <c r="E82" s="29"/>
      <c r="F82" s="29"/>
    </row>
    <row r="83" spans="1:6" ht="15.75">
      <c r="A83" s="29"/>
      <c r="B83" s="34"/>
      <c r="C83" s="29"/>
      <c r="D83" s="29"/>
      <c r="E83" s="29"/>
      <c r="F83" s="29"/>
    </row>
    <row r="84" spans="1:6" ht="15.75">
      <c r="A84" s="29"/>
      <c r="B84" s="34"/>
      <c r="C84" s="29"/>
      <c r="D84" s="29"/>
      <c r="E84" s="29"/>
      <c r="F84" s="29"/>
    </row>
    <row r="85" spans="1:6" ht="15.75">
      <c r="A85" s="29"/>
      <c r="B85" s="34"/>
      <c r="C85" s="29"/>
      <c r="D85" s="29"/>
      <c r="E85" s="29"/>
      <c r="F85" s="29"/>
    </row>
    <row r="86" spans="1:6" ht="15.75">
      <c r="A86" s="29"/>
      <c r="B86" s="34"/>
      <c r="C86" s="29"/>
      <c r="D86" s="29"/>
      <c r="E86" s="29"/>
      <c r="F86" s="29"/>
    </row>
    <row r="87" spans="1:6" ht="15.75">
      <c r="A87" s="29"/>
      <c r="B87" s="34"/>
      <c r="C87" s="29"/>
      <c r="D87" s="29"/>
      <c r="E87" s="29"/>
      <c r="F87" s="29"/>
    </row>
    <row r="88" spans="1:6" ht="15.75">
      <c r="A88" s="29"/>
      <c r="B88" s="34"/>
      <c r="C88" s="29"/>
      <c r="D88" s="29"/>
      <c r="E88" s="29"/>
      <c r="F88" s="29"/>
    </row>
    <row r="89" spans="1:6" ht="15.75">
      <c r="A89" s="29"/>
      <c r="B89" s="34"/>
      <c r="C89" s="29"/>
      <c r="D89" s="29"/>
      <c r="E89" s="29"/>
      <c r="F89" s="29"/>
    </row>
    <row r="90" spans="1:6" ht="15.75">
      <c r="A90" s="29"/>
      <c r="B90" s="34"/>
      <c r="C90" s="29"/>
      <c r="D90" s="29"/>
      <c r="E90" s="29"/>
      <c r="F90" s="29"/>
    </row>
    <row r="91" spans="1:6" ht="15.75">
      <c r="A91" s="29"/>
      <c r="B91" s="34"/>
      <c r="C91" s="29"/>
      <c r="D91" s="29"/>
      <c r="E91" s="29"/>
      <c r="F91" s="29"/>
    </row>
    <row r="92" spans="1:6" ht="15.75">
      <c r="A92" s="29"/>
      <c r="B92" s="34"/>
      <c r="C92" s="29"/>
      <c r="D92" s="29"/>
      <c r="E92" s="29"/>
      <c r="F92" s="29"/>
    </row>
    <row r="93" spans="1:6" ht="15.75">
      <c r="A93" s="29"/>
      <c r="B93" s="34"/>
      <c r="C93" s="29"/>
      <c r="D93" s="29"/>
      <c r="E93" s="29"/>
      <c r="F93" s="29"/>
    </row>
    <row r="94" spans="1:6" ht="15.75">
      <c r="A94" s="29"/>
      <c r="B94" s="34"/>
      <c r="C94" s="29"/>
      <c r="D94" s="29"/>
      <c r="E94" s="29"/>
      <c r="F94" s="29"/>
    </row>
    <row r="95" spans="1:6" ht="15.75">
      <c r="A95" s="29"/>
      <c r="B95" s="34"/>
      <c r="C95" s="29"/>
      <c r="D95" s="29"/>
      <c r="E95" s="29"/>
      <c r="F95" s="29"/>
    </row>
    <row r="96" spans="1:6" ht="15.75">
      <c r="A96" s="29"/>
      <c r="B96" s="34"/>
      <c r="C96" s="29"/>
      <c r="D96" s="29"/>
      <c r="E96" s="29"/>
      <c r="F96" s="29"/>
    </row>
    <row r="97" spans="1:6" ht="15.75">
      <c r="A97" s="29"/>
      <c r="B97" s="34"/>
      <c r="C97" s="29"/>
      <c r="D97" s="29"/>
      <c r="E97" s="29"/>
      <c r="F97" s="29"/>
    </row>
    <row r="98" spans="1:6" ht="15.75">
      <c r="A98" s="29"/>
      <c r="B98" s="34"/>
      <c r="C98" s="29"/>
      <c r="D98" s="29"/>
      <c r="E98" s="29"/>
      <c r="F98" s="29"/>
    </row>
    <row r="99" spans="1:6" ht="15.75">
      <c r="A99" s="29"/>
      <c r="B99" s="34"/>
      <c r="C99" s="29"/>
      <c r="D99" s="29"/>
      <c r="E99" s="29"/>
      <c r="F99" s="29"/>
    </row>
    <row r="100" spans="1:6" ht="15.75">
      <c r="A100" s="29"/>
      <c r="B100" s="34"/>
      <c r="C100" s="29"/>
      <c r="D100" s="29"/>
      <c r="E100" s="29"/>
      <c r="F100" s="29"/>
    </row>
    <row r="101" spans="1:6" ht="15.75">
      <c r="A101" s="29"/>
      <c r="B101" s="34"/>
      <c r="C101" s="29"/>
      <c r="D101" s="29"/>
      <c r="E101" s="29"/>
      <c r="F101" s="29"/>
    </row>
    <row r="102" spans="1:6" ht="15.75">
      <c r="A102" s="29"/>
      <c r="B102" s="34"/>
      <c r="C102" s="29"/>
      <c r="D102" s="29"/>
      <c r="E102" s="29"/>
      <c r="F102" s="29"/>
    </row>
    <row r="103" spans="1:6" ht="15.75">
      <c r="A103" s="29"/>
      <c r="B103" s="34"/>
      <c r="C103" s="29"/>
      <c r="D103" s="29"/>
      <c r="E103" s="29"/>
      <c r="F103" s="29"/>
    </row>
    <row r="104" spans="1:6" ht="15.75">
      <c r="A104" s="29"/>
      <c r="B104" s="34"/>
      <c r="C104" s="29"/>
      <c r="D104" s="29"/>
      <c r="E104" s="29"/>
      <c r="F104" s="29"/>
    </row>
    <row r="105" spans="1:6" ht="15.75">
      <c r="A105" s="29"/>
      <c r="B105" s="34"/>
      <c r="C105" s="29"/>
      <c r="D105" s="29"/>
      <c r="E105" s="29"/>
      <c r="F105" s="29"/>
    </row>
    <row r="106" spans="1:6" ht="15.75">
      <c r="A106" s="29"/>
      <c r="B106" s="34"/>
      <c r="C106" s="29"/>
      <c r="D106" s="29"/>
      <c r="E106" s="29"/>
      <c r="F106" s="29"/>
    </row>
    <row r="107" spans="1:6" ht="15.75">
      <c r="A107" s="29"/>
      <c r="B107" s="34"/>
      <c r="C107" s="29"/>
      <c r="D107" s="29"/>
      <c r="E107" s="29"/>
      <c r="F107" s="29"/>
    </row>
    <row r="108" spans="1:6" ht="15.75">
      <c r="A108" s="29"/>
      <c r="B108" s="34"/>
      <c r="C108" s="29"/>
      <c r="D108" s="29"/>
      <c r="E108" s="29"/>
      <c r="F108" s="29"/>
    </row>
    <row r="109" spans="1:6" ht="15.75">
      <c r="A109" s="29"/>
      <c r="B109" s="34"/>
      <c r="C109" s="29"/>
      <c r="D109" s="29"/>
      <c r="E109" s="29"/>
      <c r="F109" s="29"/>
    </row>
    <row r="110" spans="1:6" ht="15.75">
      <c r="A110" s="29"/>
      <c r="B110" s="34"/>
      <c r="C110" s="29"/>
      <c r="D110" s="29"/>
      <c r="E110" s="29"/>
      <c r="F110" s="29"/>
    </row>
    <row r="111" spans="1:6" ht="15.75">
      <c r="A111" s="29"/>
      <c r="B111" s="34"/>
      <c r="C111" s="29"/>
      <c r="D111" s="29"/>
      <c r="E111" s="29"/>
      <c r="F111" s="29"/>
    </row>
    <row r="112" spans="1:6" ht="15.75">
      <c r="A112" s="29"/>
      <c r="B112" s="34"/>
      <c r="C112" s="29"/>
      <c r="D112" s="29"/>
      <c r="E112" s="29"/>
      <c r="F112" s="29"/>
    </row>
    <row r="113" spans="1:6" ht="15.75">
      <c r="A113" s="29"/>
      <c r="B113" s="34"/>
      <c r="C113" s="29"/>
      <c r="D113" s="29"/>
      <c r="E113" s="29"/>
      <c r="F113" s="29"/>
    </row>
    <row r="114" spans="1:6" ht="15.75">
      <c r="A114" s="29"/>
      <c r="B114" s="34"/>
      <c r="C114" s="29"/>
      <c r="D114" s="29"/>
      <c r="E114" s="29"/>
      <c r="F114" s="29"/>
    </row>
    <row r="115" spans="1:6" ht="15.75">
      <c r="A115" s="29"/>
      <c r="B115" s="34"/>
      <c r="C115" s="29"/>
      <c r="D115" s="29"/>
      <c r="E115" s="29"/>
      <c r="F115" s="29"/>
    </row>
    <row r="116" spans="1:6" ht="15.75">
      <c r="A116" s="29"/>
      <c r="B116" s="34"/>
      <c r="C116" s="29"/>
      <c r="D116" s="29"/>
      <c r="E116" s="29"/>
      <c r="F116" s="29"/>
    </row>
    <row r="117" spans="1:6" ht="15.75">
      <c r="A117" s="29"/>
      <c r="B117" s="34"/>
      <c r="C117" s="29"/>
      <c r="D117" s="29"/>
      <c r="E117" s="29"/>
      <c r="F117" s="29"/>
    </row>
    <row r="118" spans="1:6" ht="15.75">
      <c r="A118" s="29"/>
      <c r="B118" s="34"/>
      <c r="C118" s="29"/>
      <c r="D118" s="29"/>
      <c r="E118" s="29"/>
      <c r="F118" s="29"/>
    </row>
    <row r="119" spans="1:6" ht="15.75">
      <c r="A119" s="29"/>
      <c r="B119" s="34"/>
      <c r="C119" s="29"/>
      <c r="D119" s="29"/>
      <c r="E119" s="29"/>
      <c r="F119" s="29"/>
    </row>
    <row r="120" spans="1:6" ht="15.75">
      <c r="A120" s="29"/>
      <c r="B120" s="34"/>
      <c r="C120" s="29"/>
      <c r="D120" s="29"/>
      <c r="E120" s="29"/>
      <c r="F120" s="29"/>
    </row>
    <row r="121" spans="1:6" ht="15.75">
      <c r="A121" s="29"/>
      <c r="B121" s="34"/>
      <c r="C121" s="29"/>
      <c r="D121" s="29"/>
      <c r="E121" s="29"/>
      <c r="F121" s="29"/>
    </row>
    <row r="122" spans="1:6" ht="15.75">
      <c r="A122" s="29"/>
      <c r="B122" s="34"/>
      <c r="C122" s="29"/>
      <c r="D122" s="29"/>
      <c r="E122" s="29"/>
      <c r="F122" s="29"/>
    </row>
    <row r="123" spans="1:6" ht="15.75">
      <c r="A123" s="29"/>
      <c r="B123" s="34"/>
      <c r="C123" s="29"/>
      <c r="D123" s="29"/>
      <c r="E123" s="29"/>
      <c r="F123" s="29"/>
    </row>
    <row r="124" spans="1:6" ht="15.75">
      <c r="A124" s="29"/>
      <c r="B124" s="34"/>
      <c r="C124" s="29"/>
      <c r="D124" s="29"/>
      <c r="E124" s="29"/>
      <c r="F124" s="29"/>
    </row>
    <row r="125" spans="1:6" ht="15.75">
      <c r="A125" s="29"/>
      <c r="B125" s="34"/>
      <c r="C125" s="29"/>
      <c r="D125" s="29"/>
      <c r="E125" s="29"/>
      <c r="F125" s="29"/>
    </row>
    <row r="126" spans="1:6" ht="15.75">
      <c r="A126" s="29"/>
      <c r="B126" s="34"/>
      <c r="C126" s="29"/>
      <c r="D126" s="29"/>
      <c r="E126" s="29"/>
      <c r="F126" s="29"/>
    </row>
    <row r="127" spans="1:6" ht="15.75">
      <c r="A127" s="29"/>
      <c r="B127" s="34"/>
      <c r="C127" s="29"/>
      <c r="D127" s="29"/>
      <c r="E127" s="29"/>
      <c r="F127" s="29"/>
    </row>
    <row r="128" spans="1:6" ht="15.75">
      <c r="A128" s="29"/>
      <c r="B128" s="34"/>
      <c r="C128" s="29"/>
      <c r="D128" s="29"/>
      <c r="E128" s="29"/>
      <c r="F128" s="29"/>
    </row>
    <row r="129" spans="1:6" ht="15.75">
      <c r="A129" s="29"/>
      <c r="B129" s="34"/>
      <c r="C129" s="29"/>
      <c r="D129" s="29"/>
      <c r="E129" s="29"/>
      <c r="F129" s="29"/>
    </row>
    <row r="130" spans="1:6" ht="15.75">
      <c r="A130" s="29"/>
      <c r="B130" s="34"/>
      <c r="C130" s="29"/>
      <c r="D130" s="29"/>
      <c r="E130" s="29"/>
      <c r="F130" s="29"/>
    </row>
    <row r="131" spans="1:6" ht="15.75">
      <c r="A131" s="29"/>
      <c r="B131" s="34"/>
      <c r="C131" s="29"/>
      <c r="D131" s="29"/>
      <c r="E131" s="29"/>
      <c r="F131" s="29"/>
    </row>
    <row r="132" spans="1:6" ht="15.75">
      <c r="A132" s="29"/>
      <c r="B132" s="34"/>
      <c r="C132" s="29"/>
      <c r="D132" s="29"/>
      <c r="E132" s="29"/>
      <c r="F132" s="29"/>
    </row>
    <row r="133" spans="1:6" ht="15.75">
      <c r="A133" s="29"/>
      <c r="B133" s="34"/>
      <c r="C133" s="29"/>
      <c r="D133" s="29"/>
      <c r="E133" s="29"/>
      <c r="F133" s="29"/>
    </row>
    <row r="134" spans="1:6" ht="15.75">
      <c r="A134" s="29"/>
      <c r="B134" s="34"/>
      <c r="C134" s="29"/>
      <c r="D134" s="29"/>
      <c r="E134" s="29"/>
      <c r="F134" s="29"/>
    </row>
    <row r="135" spans="1:6" ht="15.75">
      <c r="A135" s="29"/>
      <c r="B135" s="34"/>
      <c r="C135" s="29"/>
      <c r="D135" s="29"/>
      <c r="E135" s="29"/>
      <c r="F135" s="29"/>
    </row>
    <row r="136" spans="1:6" ht="15.75">
      <c r="A136" s="29"/>
      <c r="B136" s="34"/>
      <c r="C136" s="29"/>
      <c r="D136" s="29"/>
      <c r="E136" s="29"/>
      <c r="F136" s="29"/>
    </row>
    <row r="137" spans="1:6" ht="15.75">
      <c r="A137" s="29"/>
      <c r="B137" s="34"/>
      <c r="C137" s="29"/>
      <c r="D137" s="29"/>
      <c r="E137" s="29"/>
      <c r="F137" s="29"/>
    </row>
    <row r="138" spans="1:6" ht="15.75">
      <c r="A138" s="29"/>
      <c r="B138" s="34"/>
      <c r="C138" s="29"/>
      <c r="D138" s="29"/>
      <c r="E138" s="29"/>
      <c r="F138" s="29"/>
    </row>
    <row r="139" spans="1:6" ht="15.75">
      <c r="A139" s="29"/>
      <c r="B139" s="34"/>
      <c r="C139" s="29"/>
      <c r="D139" s="29"/>
      <c r="E139" s="29"/>
      <c r="F139" s="29"/>
    </row>
    <row r="140" spans="1:6" ht="15.75">
      <c r="A140" s="29"/>
      <c r="B140" s="34"/>
      <c r="C140" s="29"/>
      <c r="D140" s="29"/>
      <c r="E140" s="29"/>
      <c r="F140" s="29"/>
    </row>
    <row r="141" spans="1:6" ht="15.75">
      <c r="A141" s="29"/>
      <c r="B141" s="34"/>
      <c r="C141" s="29"/>
      <c r="D141" s="29"/>
      <c r="E141" s="29"/>
      <c r="F141" s="29"/>
    </row>
    <row r="142" spans="1:6" ht="15.75">
      <c r="A142" s="29"/>
      <c r="B142" s="34"/>
      <c r="C142" s="29"/>
      <c r="D142" s="29"/>
      <c r="E142" s="29"/>
      <c r="F142" s="29"/>
    </row>
    <row r="143" spans="1:6" ht="15.75">
      <c r="A143" s="29"/>
      <c r="B143" s="34"/>
      <c r="C143" s="29"/>
      <c r="D143" s="29"/>
      <c r="E143" s="29"/>
      <c r="F143" s="29"/>
    </row>
    <row r="144" spans="1:6" ht="15.75">
      <c r="A144" s="29"/>
      <c r="B144" s="34"/>
      <c r="C144" s="29"/>
      <c r="D144" s="29"/>
      <c r="E144" s="29"/>
      <c r="F144" s="29"/>
    </row>
    <row r="145" spans="1:6" ht="15.75">
      <c r="A145" s="29"/>
      <c r="B145" s="34"/>
      <c r="C145" s="29"/>
      <c r="D145" s="29"/>
      <c r="E145" s="29"/>
      <c r="F145" s="29"/>
    </row>
    <row r="146" spans="1:6" ht="15.75">
      <c r="A146" s="29"/>
      <c r="B146" s="34"/>
      <c r="C146" s="29"/>
      <c r="D146" s="29"/>
      <c r="E146" s="29"/>
      <c r="F146" s="29"/>
    </row>
    <row r="147" spans="1:6" ht="15.75">
      <c r="A147" s="29"/>
      <c r="B147" s="34"/>
      <c r="C147" s="29"/>
      <c r="D147" s="29"/>
      <c r="E147" s="29"/>
      <c r="F147" s="29"/>
    </row>
    <row r="148" spans="1:6" ht="15.75">
      <c r="A148" s="29"/>
      <c r="B148" s="34"/>
      <c r="C148" s="29"/>
      <c r="D148" s="29"/>
      <c r="E148" s="29"/>
      <c r="F148" s="29"/>
    </row>
    <row r="149" spans="1:6" ht="15.75">
      <c r="A149" s="29"/>
      <c r="B149" s="34"/>
      <c r="C149" s="29"/>
      <c r="D149" s="29"/>
      <c r="E149" s="29"/>
      <c r="F149" s="29"/>
    </row>
    <row r="150" spans="1:6" ht="15.75">
      <c r="A150" s="29"/>
      <c r="B150" s="34"/>
      <c r="C150" s="29"/>
      <c r="D150" s="29"/>
      <c r="E150" s="29"/>
      <c r="F150" s="29"/>
    </row>
    <row r="151" spans="1:6" ht="15.75">
      <c r="A151" s="29"/>
      <c r="B151" s="34"/>
      <c r="C151" s="29"/>
      <c r="D151" s="29"/>
      <c r="E151" s="29"/>
      <c r="F151" s="29"/>
    </row>
    <row r="152" spans="1:6" ht="15.75">
      <c r="A152" s="29"/>
      <c r="B152" s="34"/>
      <c r="C152" s="29"/>
      <c r="D152" s="29"/>
      <c r="E152" s="29"/>
      <c r="F152" s="29"/>
    </row>
    <row r="153" spans="1:6" ht="15.75">
      <c r="A153" s="29"/>
      <c r="B153" s="34"/>
      <c r="C153" s="29"/>
      <c r="D153" s="29"/>
      <c r="E153" s="29"/>
      <c r="F153" s="29"/>
    </row>
    <row r="154" spans="1:6" ht="15.75">
      <c r="A154" s="29"/>
      <c r="B154" s="34"/>
      <c r="C154" s="29"/>
      <c r="D154" s="29"/>
      <c r="E154" s="29"/>
      <c r="F154" s="29"/>
    </row>
    <row r="155" spans="1:6" ht="15.75">
      <c r="A155" s="29"/>
      <c r="B155" s="34"/>
      <c r="C155" s="29"/>
      <c r="D155" s="29"/>
      <c r="E155" s="29"/>
      <c r="F155" s="29"/>
    </row>
    <row r="156" spans="1:6" ht="15.75">
      <c r="A156" s="29"/>
      <c r="B156" s="34"/>
      <c r="C156" s="29"/>
      <c r="D156" s="29"/>
      <c r="E156" s="29"/>
      <c r="F156" s="29"/>
    </row>
    <row r="157" spans="1:6" ht="15.75">
      <c r="A157" s="29"/>
      <c r="B157" s="34"/>
      <c r="C157" s="29"/>
      <c r="D157" s="29"/>
      <c r="E157" s="29"/>
      <c r="F157" s="29"/>
    </row>
    <row r="158" spans="1:6" ht="15.75">
      <c r="A158" s="29"/>
      <c r="B158" s="34"/>
      <c r="C158" s="29"/>
      <c r="D158" s="29"/>
      <c r="E158" s="29"/>
      <c r="F158" s="2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0"/>
  <sheetViews>
    <sheetView view="pageBreakPreview" zoomScaleSheetLayoutView="100" workbookViewId="0" topLeftCell="A18">
      <selection activeCell="C39" sqref="C39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1"/>
    </row>
    <row r="4" spans="2:10" ht="12.75">
      <c r="B4" s="1"/>
      <c r="C4" s="1"/>
      <c r="D4" s="1"/>
      <c r="E4" s="1"/>
      <c r="F4" s="1"/>
      <c r="J4" s="21"/>
    </row>
    <row r="5" spans="2:8" ht="12.75">
      <c r="B5" s="1"/>
      <c r="C5" s="60" t="s">
        <v>55</v>
      </c>
      <c r="D5" s="60"/>
      <c r="E5" s="60" t="s">
        <v>56</v>
      </c>
      <c r="F5" s="60"/>
      <c r="G5" s="3" t="s">
        <v>9</v>
      </c>
      <c r="H5" s="3" t="s">
        <v>9</v>
      </c>
    </row>
    <row r="6" spans="3:8" ht="12.75">
      <c r="C6" s="3"/>
      <c r="D6" s="3" t="s">
        <v>54</v>
      </c>
      <c r="E6" s="3"/>
      <c r="F6" s="3" t="s">
        <v>54</v>
      </c>
      <c r="G6" s="3" t="s">
        <v>32</v>
      </c>
      <c r="H6" s="3" t="s">
        <v>32</v>
      </c>
    </row>
    <row r="7" spans="3:8" ht="12.75">
      <c r="C7" s="3" t="s">
        <v>53</v>
      </c>
      <c r="D7" s="3" t="s">
        <v>31</v>
      </c>
      <c r="E7" s="3" t="s">
        <v>115</v>
      </c>
      <c r="F7" s="3" t="s">
        <v>31</v>
      </c>
      <c r="G7" s="3" t="s">
        <v>31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37</v>
      </c>
      <c r="F8" s="3" t="s">
        <v>37</v>
      </c>
      <c r="G8" s="3" t="s">
        <v>15</v>
      </c>
      <c r="H8" s="3" t="s">
        <v>37</v>
      </c>
    </row>
    <row r="9" spans="3:8" ht="12.75">
      <c r="C9" s="3" t="s">
        <v>144</v>
      </c>
      <c r="D9" s="3" t="s">
        <v>114</v>
      </c>
      <c r="E9" s="3" t="str">
        <f>+C9</f>
        <v>30/6/2009</v>
      </c>
      <c r="F9" s="3" t="str">
        <f>+D9</f>
        <v>30/6/2008</v>
      </c>
      <c r="G9" s="4" t="s">
        <v>48</v>
      </c>
      <c r="H9" s="4" t="s">
        <v>48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+E13-10184204</f>
        <v>11414498</v>
      </c>
      <c r="D13" s="5">
        <v>11963412</v>
      </c>
      <c r="E13" s="5">
        <v>21598702</v>
      </c>
      <c r="F13" s="5">
        <v>26341179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+E15+12359111</f>
        <v>-13127359</v>
      </c>
      <c r="D15" s="5">
        <v>-12950685</v>
      </c>
      <c r="E15" s="5">
        <f>-18646221-6840249</f>
        <v>-25486470</v>
      </c>
      <c r="F15" s="5">
        <v>-26417057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64</v>
      </c>
      <c r="C17" s="6">
        <f>+E17-30110</f>
        <v>9095</v>
      </c>
      <c r="D17" s="6">
        <v>-51206</v>
      </c>
      <c r="E17" s="6">
        <f>108179-68973-1</f>
        <v>39205</v>
      </c>
      <c r="F17" s="6">
        <v>403737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75</v>
      </c>
      <c r="C19" s="5">
        <f>SUM(C13:C17)</f>
        <v>-1703766</v>
      </c>
      <c r="D19" s="5">
        <f>SUM(D13:D17)</f>
        <v>-1038479</v>
      </c>
      <c r="E19" s="5">
        <f>SUM(E13:E17)</f>
        <v>-3848563</v>
      </c>
      <c r="F19" s="5">
        <f>SUM(F13:F17)</f>
        <v>327859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28</v>
      </c>
      <c r="C21" s="5">
        <f>+E21+1336111</f>
        <v>-1587904</v>
      </c>
      <c r="D21" s="5">
        <v>-1198619</v>
      </c>
      <c r="E21" s="5">
        <f>-1747633-213900-962482</f>
        <v>-2924015</v>
      </c>
      <c r="F21" s="5">
        <v>-2455061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+E23-30566</f>
        <v>38407</v>
      </c>
      <c r="D23" s="5">
        <v>48382</v>
      </c>
      <c r="E23" s="5">
        <v>68973</v>
      </c>
      <c r="F23" s="5">
        <v>110115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122</v>
      </c>
      <c r="C25" s="5">
        <f>E25-0</f>
        <v>0</v>
      </c>
      <c r="D25" s="5">
        <v>0</v>
      </c>
      <c r="E25" s="5">
        <v>0</v>
      </c>
      <c r="F25" s="5">
        <v>0</v>
      </c>
      <c r="G25" s="5"/>
      <c r="H25" s="5"/>
    </row>
    <row r="26" spans="2:8" ht="12.75">
      <c r="B26" s="2" t="s">
        <v>121</v>
      </c>
      <c r="C26" s="5">
        <f>+E26-0</f>
        <v>1772913</v>
      </c>
      <c r="D26" s="5">
        <v>2391010</v>
      </c>
      <c r="E26" s="5">
        <v>1772913</v>
      </c>
      <c r="F26" s="5">
        <v>2391010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3:8" ht="12.75">
      <c r="C29" s="6"/>
      <c r="D29" s="6"/>
      <c r="E29" s="6"/>
      <c r="F29" s="6"/>
      <c r="G29" s="6">
        <v>30622</v>
      </c>
      <c r="H29" s="6">
        <v>38886</v>
      </c>
    </row>
    <row r="30" spans="3:10" ht="12.75">
      <c r="C30" s="5"/>
      <c r="D30" s="5"/>
      <c r="E30" s="5"/>
      <c r="F30" s="5"/>
      <c r="G30" s="14"/>
      <c r="H30" s="14"/>
      <c r="J30" s="2" t="s">
        <v>107</v>
      </c>
    </row>
    <row r="31" spans="2:8" ht="12.75">
      <c r="B31" s="2" t="s">
        <v>77</v>
      </c>
      <c r="C31" s="5">
        <f>SUM(C19:C29)</f>
        <v>-1480350</v>
      </c>
      <c r="D31" s="5">
        <f>SUM(D19:D29)</f>
        <v>202294</v>
      </c>
      <c r="E31" s="5">
        <f>SUM(E19:E29)</f>
        <v>-4930692</v>
      </c>
      <c r="F31" s="5">
        <f>SUM(F19:F29)</f>
        <v>373923</v>
      </c>
      <c r="G31" s="14"/>
      <c r="H31" s="14"/>
    </row>
    <row r="32" spans="3:8" ht="12.75">
      <c r="C32" s="5"/>
      <c r="D32" s="5"/>
      <c r="E32" s="5"/>
      <c r="F32" s="5"/>
      <c r="G32" s="14"/>
      <c r="H32" s="14"/>
    </row>
    <row r="33" spans="2:8" ht="12.75">
      <c r="B33" s="2" t="s">
        <v>14</v>
      </c>
      <c r="C33" s="6">
        <f>+E33+0</f>
        <v>0</v>
      </c>
      <c r="D33" s="6">
        <v>0</v>
      </c>
      <c r="E33" s="6">
        <v>0</v>
      </c>
      <c r="F33" s="6">
        <v>-1731</v>
      </c>
      <c r="G33" s="6">
        <v>0</v>
      </c>
      <c r="H33" s="6">
        <v>0</v>
      </c>
    </row>
    <row r="34" spans="3:8" ht="12.75">
      <c r="C34" s="14"/>
      <c r="D34" s="14"/>
      <c r="E34" s="14"/>
      <c r="F34" s="14"/>
      <c r="G34" s="14"/>
      <c r="H34" s="14"/>
    </row>
    <row r="35" spans="2:8" ht="19.5" customHeight="1" thickBot="1">
      <c r="B35" s="2" t="s">
        <v>58</v>
      </c>
      <c r="C35" s="28">
        <f>SUM(C31:C33)</f>
        <v>-1480350</v>
      </c>
      <c r="D35" s="28">
        <f>SUM(D31:D33)</f>
        <v>202294</v>
      </c>
      <c r="E35" s="28">
        <f>SUM(E31:E33)</f>
        <v>-4930692</v>
      </c>
      <c r="F35" s="28">
        <f>SUM(F31:F33)</f>
        <v>372192</v>
      </c>
      <c r="G35" s="14"/>
      <c r="H35" s="14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154</v>
      </c>
      <c r="C38" s="5"/>
      <c r="D38" s="5"/>
      <c r="E38" s="5"/>
      <c r="F38" s="5"/>
      <c r="G38" s="5"/>
      <c r="H38" s="5"/>
    </row>
    <row r="39" spans="2:8" ht="12.75">
      <c r="B39" s="2" t="s">
        <v>155</v>
      </c>
      <c r="C39" s="5">
        <v>-1480000</v>
      </c>
      <c r="D39" s="5">
        <v>202294</v>
      </c>
      <c r="E39" s="5">
        <v>-4930342</v>
      </c>
      <c r="F39" s="5">
        <v>372192</v>
      </c>
      <c r="G39" s="5"/>
      <c r="H39" s="5"/>
    </row>
    <row r="40" spans="2:8" ht="12.75">
      <c r="B40" s="2" t="s">
        <v>156</v>
      </c>
      <c r="C40" s="6">
        <v>-350</v>
      </c>
      <c r="D40" s="50" t="s">
        <v>157</v>
      </c>
      <c r="E40" s="6">
        <v>-350</v>
      </c>
      <c r="F40" s="50" t="s">
        <v>157</v>
      </c>
      <c r="G40" s="5"/>
      <c r="H40" s="5"/>
    </row>
    <row r="41" spans="3:8" ht="13.5" thickBot="1">
      <c r="C41" s="10">
        <v>-1480350</v>
      </c>
      <c r="D41" s="10">
        <f>SUM(D39:D40)</f>
        <v>202294</v>
      </c>
      <c r="E41" s="10">
        <f>SUM(E39:E40)</f>
        <v>-4930692</v>
      </c>
      <c r="F41" s="10">
        <f>SUM(F39:F40)</f>
        <v>372192</v>
      </c>
      <c r="G41" s="5"/>
      <c r="H41" s="5"/>
    </row>
    <row r="42" spans="3:8" ht="13.5" thickTop="1">
      <c r="C42" s="14"/>
      <c r="D42" s="5"/>
      <c r="E42" s="5"/>
      <c r="F42" s="5"/>
      <c r="G42" s="5"/>
      <c r="H42" s="5"/>
    </row>
    <row r="43" spans="3:8" ht="12.75">
      <c r="C43" s="14"/>
      <c r="D43" s="5"/>
      <c r="E43" s="5"/>
      <c r="F43" s="5"/>
      <c r="G43" s="5"/>
      <c r="H43" s="5"/>
    </row>
    <row r="44" spans="2:8" ht="12.75">
      <c r="B44" s="2" t="s">
        <v>145</v>
      </c>
      <c r="C44" s="16">
        <f>(C35-C66)/(C60)*100</f>
        <v>-0.3946915839228107</v>
      </c>
      <c r="D44" s="16">
        <v>-0.45</v>
      </c>
      <c r="E44" s="16">
        <f>(E35-D65)/(D60)*100</f>
        <v>-1.503051606374646</v>
      </c>
      <c r="F44" s="16">
        <v>-0.13</v>
      </c>
      <c r="G44" s="17" t="e">
        <f>#REF!/19999998*100</f>
        <v>#REF!</v>
      </c>
      <c r="H44" s="17" t="e">
        <f>#REF!/19999998*100</f>
        <v>#REF!</v>
      </c>
    </row>
    <row r="45" spans="2:8" ht="12.75">
      <c r="B45" s="2" t="s">
        <v>39</v>
      </c>
      <c r="C45" s="16"/>
      <c r="D45" s="17">
        <f>D35/431056879*100*0</f>
        <v>0</v>
      </c>
      <c r="E45" s="17">
        <f>E35/431056879*100*0</f>
        <v>0</v>
      </c>
      <c r="F45" s="17">
        <f>F35/431056879*100*0</f>
        <v>0</v>
      </c>
      <c r="G45" s="17">
        <v>0</v>
      </c>
      <c r="H45" s="17">
        <v>0</v>
      </c>
    </row>
    <row r="46" spans="3:8" ht="12.75">
      <c r="C46" s="17"/>
      <c r="D46" s="17"/>
      <c r="E46" s="17"/>
      <c r="F46" s="17"/>
      <c r="G46" s="5"/>
      <c r="H46" s="5"/>
    </row>
    <row r="47" spans="3:8" ht="12.75">
      <c r="C47" s="17"/>
      <c r="D47" s="17"/>
      <c r="E47" s="17"/>
      <c r="F47" s="17"/>
      <c r="G47" s="5"/>
      <c r="H47" s="5"/>
    </row>
    <row r="48" spans="7:8" ht="12.75">
      <c r="G48" s="5"/>
      <c r="H48" s="5"/>
    </row>
    <row r="49" spans="2:8" ht="12.75">
      <c r="B49" s="7"/>
      <c r="C49" s="7"/>
      <c r="D49" s="7"/>
      <c r="E49" s="7"/>
      <c r="F49" s="7"/>
      <c r="G49" s="5"/>
      <c r="H49" s="5"/>
    </row>
    <row r="50" spans="2:8" ht="12.75">
      <c r="B50" s="2" t="s">
        <v>126</v>
      </c>
      <c r="G50" s="5"/>
      <c r="H50" s="5"/>
    </row>
    <row r="51" spans="7:8" ht="12.75" hidden="1">
      <c r="G51" s="5"/>
      <c r="H51" s="5"/>
    </row>
    <row r="52" spans="7:8" ht="12.75" hidden="1">
      <c r="G52" s="5"/>
      <c r="H52" s="5"/>
    </row>
    <row r="53" spans="2:8" ht="15.75" hidden="1">
      <c r="B53" s="31" t="s">
        <v>100</v>
      </c>
      <c r="G53" s="5"/>
      <c r="H53" s="5"/>
    </row>
    <row r="54" spans="7:8" ht="12.75" hidden="1">
      <c r="G54" s="5"/>
      <c r="H54" s="5"/>
    </row>
    <row r="55" spans="2:8" ht="12.75" hidden="1">
      <c r="B55" s="1" t="s">
        <v>84</v>
      </c>
      <c r="D55" s="3" t="s">
        <v>118</v>
      </c>
      <c r="G55" s="5"/>
      <c r="H55" s="5"/>
    </row>
    <row r="56" spans="3:8" ht="12.75" hidden="1">
      <c r="C56" s="3" t="s">
        <v>85</v>
      </c>
      <c r="D56" s="3" t="s">
        <v>86</v>
      </c>
      <c r="G56" s="5"/>
      <c r="H56" s="5"/>
    </row>
    <row r="57" spans="2:8" ht="12.75" hidden="1">
      <c r="B57" s="2" t="s">
        <v>87</v>
      </c>
      <c r="G57" s="5"/>
      <c r="H57" s="5"/>
    </row>
    <row r="58" spans="2:8" ht="12.75" hidden="1">
      <c r="B58" s="2" t="s">
        <v>88</v>
      </c>
      <c r="C58" s="5">
        <v>364758312</v>
      </c>
      <c r="D58" s="5">
        <v>364758312</v>
      </c>
      <c r="G58" s="5"/>
      <c r="H58" s="5"/>
    </row>
    <row r="59" spans="2:8" ht="12.75" hidden="1">
      <c r="B59" s="2" t="s">
        <v>101</v>
      </c>
      <c r="C59" s="5">
        <v>66298567</v>
      </c>
      <c r="D59" s="5">
        <f>66298567*2/6</f>
        <v>22099522.333333332</v>
      </c>
      <c r="G59" s="5"/>
      <c r="H59" s="5"/>
    </row>
    <row r="60" spans="2:8" ht="13.5" hidden="1" thickBot="1">
      <c r="B60" s="2" t="s">
        <v>89</v>
      </c>
      <c r="C60" s="45">
        <f>SUM(C58:C59)</f>
        <v>431056879</v>
      </c>
      <c r="D60" s="45">
        <f>SUM(D58:D59)</f>
        <v>386857834.3333333</v>
      </c>
      <c r="G60" s="5"/>
      <c r="H60" s="5"/>
    </row>
    <row r="61" spans="5:8" ht="13.5" hidden="1" thickTop="1">
      <c r="E61" s="21"/>
      <c r="G61" s="5"/>
      <c r="H61" s="5"/>
    </row>
    <row r="62" spans="2:4" ht="12.75" hidden="1">
      <c r="B62" s="2" t="s">
        <v>90</v>
      </c>
      <c r="C62" s="21">
        <f>+C35</f>
        <v>-1480350</v>
      </c>
      <c r="D62" s="21">
        <f>+E35</f>
        <v>-4930692</v>
      </c>
    </row>
    <row r="63" ht="12.75" hidden="1">
      <c r="B63" s="2" t="s">
        <v>91</v>
      </c>
    </row>
    <row r="64" ht="12.75" hidden="1">
      <c r="B64" s="2" t="s">
        <v>92</v>
      </c>
    </row>
    <row r="65" spans="2:4" ht="12.75" hidden="1">
      <c r="B65" s="2" t="s">
        <v>120</v>
      </c>
      <c r="C65" s="5"/>
      <c r="D65" s="5">
        <f>(66298567*4%*4/12)</f>
        <v>883980.8933333334</v>
      </c>
    </row>
    <row r="66" spans="2:4" ht="12.75" hidden="1">
      <c r="B66" s="2" t="s">
        <v>119</v>
      </c>
      <c r="C66" s="5">
        <f>(66298567*4%*1/12)</f>
        <v>220995.22333333336</v>
      </c>
      <c r="D66" s="5"/>
    </row>
    <row r="67" spans="2:4" ht="13.5" hidden="1" thickBot="1">
      <c r="B67" s="1" t="s">
        <v>95</v>
      </c>
      <c r="C67" s="45">
        <f>C62-C66</f>
        <v>-1701345.2233333334</v>
      </c>
      <c r="D67" s="45">
        <f>D62-D65</f>
        <v>-5814672.893333334</v>
      </c>
    </row>
    <row r="68" spans="3:4" ht="13.5" hidden="1" thickTop="1">
      <c r="C68" s="5"/>
      <c r="D68" s="5"/>
    </row>
    <row r="69" spans="2:4" ht="12.75" hidden="1">
      <c r="B69" s="2" t="s">
        <v>93</v>
      </c>
      <c r="C69" s="17">
        <f>C67/C60*100</f>
        <v>-0.3946915839228107</v>
      </c>
      <c r="D69" s="46">
        <f>D67/D60*100</f>
        <v>-1.503051606374646</v>
      </c>
    </row>
    <row r="70" spans="2:4" ht="12.75" hidden="1">
      <c r="B70" s="2" t="s">
        <v>97</v>
      </c>
      <c r="C70" s="44">
        <f>C35/431056879*100</f>
        <v>-0.3434233559696886</v>
      </c>
      <c r="D70" s="44">
        <f>E35/431056879*100</f>
        <v>-1.1438611098003149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5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SheetLayoutView="100" workbookViewId="0" topLeftCell="B38">
      <selection activeCell="C65" sqref="C65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66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105</v>
      </c>
      <c r="D5" s="12" t="s">
        <v>81</v>
      </c>
    </row>
    <row r="6" spans="3:4" ht="12.75">
      <c r="C6" s="12" t="s">
        <v>106</v>
      </c>
      <c r="D6" s="12" t="s">
        <v>47</v>
      </c>
    </row>
    <row r="7" spans="3:4" ht="12.75">
      <c r="C7" s="12" t="s">
        <v>142</v>
      </c>
      <c r="D7" s="12" t="s">
        <v>127</v>
      </c>
    </row>
    <row r="8" spans="3:4" ht="12.75">
      <c r="C8" s="12" t="s">
        <v>3</v>
      </c>
      <c r="D8" s="12" t="s">
        <v>3</v>
      </c>
    </row>
    <row r="9" spans="2:4" ht="12.75">
      <c r="B9" s="11" t="s">
        <v>128</v>
      </c>
      <c r="C9" s="12"/>
      <c r="D9" s="12"/>
    </row>
    <row r="10" ht="12.75">
      <c r="B10" s="11" t="s">
        <v>94</v>
      </c>
    </row>
    <row r="11" spans="2:4" ht="12.75">
      <c r="B11" s="5" t="s">
        <v>29</v>
      </c>
      <c r="C11" s="5">
        <v>103599512</v>
      </c>
      <c r="D11" s="5">
        <v>104132993</v>
      </c>
    </row>
    <row r="12" spans="2:4" ht="12.75">
      <c r="B12" s="5" t="s">
        <v>68</v>
      </c>
      <c r="C12" s="5">
        <v>138502162</v>
      </c>
      <c r="D12" s="5">
        <v>90919055</v>
      </c>
    </row>
    <row r="13" spans="2:4" ht="12.75">
      <c r="B13" s="5" t="s">
        <v>16</v>
      </c>
      <c r="C13" s="5">
        <v>26000000</v>
      </c>
      <c r="D13" s="5">
        <v>26000000</v>
      </c>
    </row>
    <row r="15" spans="3:4" ht="12.75">
      <c r="C15" s="15">
        <f>SUM(C11:C14)</f>
        <v>268101674</v>
      </c>
      <c r="D15" s="15">
        <f>SUM(D11:D14)</f>
        <v>221052048</v>
      </c>
    </row>
    <row r="17" spans="2:4" ht="12.75">
      <c r="B17" s="11" t="s">
        <v>17</v>
      </c>
      <c r="C17" s="14"/>
      <c r="D17" s="14"/>
    </row>
    <row r="18" spans="2:4" ht="12.75">
      <c r="B18" s="5" t="s">
        <v>18</v>
      </c>
      <c r="C18" s="14">
        <v>1460992</v>
      </c>
      <c r="D18" s="14">
        <v>5778915</v>
      </c>
    </row>
    <row r="19" spans="2:4" ht="12.75">
      <c r="B19" s="5" t="s">
        <v>19</v>
      </c>
      <c r="C19" s="14">
        <v>6216086</v>
      </c>
      <c r="D19" s="14">
        <v>6811666</v>
      </c>
    </row>
    <row r="20" spans="2:4" ht="12.75">
      <c r="B20" s="5" t="s">
        <v>49</v>
      </c>
      <c r="C20" s="14">
        <v>4744823</v>
      </c>
      <c r="D20" s="14">
        <v>7090322</v>
      </c>
    </row>
    <row r="21" spans="2:4" ht="12.75">
      <c r="B21" s="5" t="s">
        <v>50</v>
      </c>
      <c r="C21" s="14">
        <v>2606928</v>
      </c>
      <c r="D21" s="14">
        <v>1954011</v>
      </c>
    </row>
    <row r="22" spans="2:4" ht="12.75">
      <c r="B22" s="5" t="s">
        <v>20</v>
      </c>
      <c r="C22" s="6">
        <v>1620674</v>
      </c>
      <c r="D22" s="6">
        <v>2215056</v>
      </c>
    </row>
    <row r="23" spans="3:4" ht="12.75">
      <c r="C23" s="14">
        <f>SUM(C18:C22)</f>
        <v>16649503</v>
      </c>
      <c r="D23" s="14">
        <f>SUM(D18:D22)</f>
        <v>23849970</v>
      </c>
    </row>
    <row r="24" spans="2:4" ht="12.75">
      <c r="B24" s="5" t="s">
        <v>109</v>
      </c>
      <c r="C24" s="6">
        <v>0</v>
      </c>
      <c r="D24" s="6">
        <v>7032872</v>
      </c>
    </row>
    <row r="25" spans="3:4" ht="12.75">
      <c r="C25" s="6">
        <f>SUM(C23:C24)</f>
        <v>16649503</v>
      </c>
      <c r="D25" s="6">
        <f>D23+D24</f>
        <v>30882842</v>
      </c>
    </row>
    <row r="26" spans="3:4" ht="12.75">
      <c r="C26" s="14"/>
      <c r="D26" s="14"/>
    </row>
    <row r="27" spans="2:4" ht="13.5" thickBot="1">
      <c r="B27" s="11" t="s">
        <v>129</v>
      </c>
      <c r="C27" s="48">
        <f>C15+C25</f>
        <v>284751177</v>
      </c>
      <c r="D27" s="48">
        <f>D15+D25</f>
        <v>251934890</v>
      </c>
    </row>
    <row r="28" spans="2:4" ht="13.5" thickTop="1">
      <c r="B28" s="11"/>
      <c r="C28" s="14"/>
      <c r="D28" s="47"/>
    </row>
    <row r="29" spans="2:4" ht="12.75">
      <c r="B29" s="11" t="s">
        <v>130</v>
      </c>
      <c r="C29" s="14"/>
      <c r="D29" s="47"/>
    </row>
    <row r="30" spans="2:4" ht="12.75">
      <c r="B30" s="11" t="s">
        <v>131</v>
      </c>
      <c r="C30" s="14"/>
      <c r="D30" s="47"/>
    </row>
    <row r="31" spans="2:4" ht="12.75">
      <c r="B31" s="5" t="s">
        <v>132</v>
      </c>
      <c r="C31" s="6">
        <v>426447879</v>
      </c>
      <c r="D31" s="6">
        <v>426447879</v>
      </c>
    </row>
    <row r="32" spans="3:4" ht="12.75">
      <c r="C32" s="14">
        <v>426447879</v>
      </c>
      <c r="D32" s="14">
        <v>426447879</v>
      </c>
    </row>
    <row r="33" spans="2:4" ht="12.75">
      <c r="B33" s="5" t="s">
        <v>133</v>
      </c>
      <c r="C33" s="14">
        <v>5379421</v>
      </c>
      <c r="D33" s="14">
        <v>5379421</v>
      </c>
    </row>
    <row r="34" spans="2:4" ht="12.75">
      <c r="B34" s="5" t="s">
        <v>134</v>
      </c>
      <c r="C34" s="6">
        <v>-339192836</v>
      </c>
      <c r="D34" s="6">
        <v>-334262495</v>
      </c>
    </row>
    <row r="35" spans="3:4" ht="12.75">
      <c r="C35" s="14">
        <f>C32+C33+C34</f>
        <v>92634464</v>
      </c>
      <c r="D35" s="14">
        <f>D32+D33+D34</f>
        <v>97564805</v>
      </c>
    </row>
    <row r="36" spans="2:4" ht="12.75">
      <c r="B36" s="5" t="s">
        <v>135</v>
      </c>
      <c r="C36" s="14">
        <v>9780249</v>
      </c>
      <c r="D36" s="14">
        <v>9795150</v>
      </c>
    </row>
    <row r="37" spans="3:4" ht="12.75">
      <c r="C37" s="15">
        <f>SUM(C35:C36)</f>
        <v>102414713</v>
      </c>
      <c r="D37" s="15">
        <f>SUM(D35:D36)</f>
        <v>107359955</v>
      </c>
    </row>
    <row r="38" spans="3:4" ht="12.75">
      <c r="C38" s="14"/>
      <c r="D38" s="14"/>
    </row>
    <row r="39" spans="2:4" ht="12.75">
      <c r="B39" s="11" t="s">
        <v>136</v>
      </c>
      <c r="C39" s="14"/>
      <c r="D39" s="14"/>
    </row>
    <row r="40" spans="2:4" ht="12.75">
      <c r="B40" s="5" t="s">
        <v>137</v>
      </c>
      <c r="C40" s="14">
        <v>99085144</v>
      </c>
      <c r="D40" s="14">
        <v>47277627</v>
      </c>
    </row>
    <row r="41" spans="2:4" ht="12.75">
      <c r="B41" s="5" t="s">
        <v>138</v>
      </c>
      <c r="C41" s="14">
        <v>24389463</v>
      </c>
      <c r="D41" s="14">
        <v>48778924</v>
      </c>
    </row>
    <row r="42" spans="3:4" ht="12.75">
      <c r="C42" s="15">
        <f>SUM(C40:C41)</f>
        <v>123474607</v>
      </c>
      <c r="D42" s="15">
        <f>SUM(D40:D41)</f>
        <v>96056551</v>
      </c>
    </row>
    <row r="43" spans="3:4" ht="12.75">
      <c r="C43" s="14"/>
      <c r="D43" s="14"/>
    </row>
    <row r="44" spans="2:4" ht="12.75">
      <c r="B44" s="11" t="s">
        <v>21</v>
      </c>
      <c r="C44" s="14"/>
      <c r="D44" s="14"/>
    </row>
    <row r="45" spans="2:4" ht="12.75">
      <c r="B45" s="5" t="s">
        <v>51</v>
      </c>
      <c r="C45" s="14">
        <v>8410737</v>
      </c>
      <c r="D45" s="14">
        <v>3648014</v>
      </c>
    </row>
    <row r="46" spans="2:4" ht="12.75">
      <c r="B46" s="5" t="s">
        <v>52</v>
      </c>
      <c r="C46" s="14">
        <v>3431388</v>
      </c>
      <c r="D46" s="14">
        <v>5779183</v>
      </c>
    </row>
    <row r="47" spans="2:4" ht="12.75">
      <c r="B47" s="5" t="s">
        <v>22</v>
      </c>
      <c r="C47" s="14">
        <v>0</v>
      </c>
      <c r="D47" s="14">
        <v>0</v>
      </c>
    </row>
    <row r="48" spans="2:4" ht="12.75" hidden="1">
      <c r="B48" s="5" t="s">
        <v>110</v>
      </c>
      <c r="C48" s="14">
        <v>0</v>
      </c>
      <c r="D48" s="14">
        <v>0</v>
      </c>
    </row>
    <row r="49" spans="2:4" ht="12.75">
      <c r="B49" s="5" t="s">
        <v>139</v>
      </c>
      <c r="C49" s="14">
        <v>22630270</v>
      </c>
      <c r="D49" s="14">
        <v>14701725</v>
      </c>
    </row>
    <row r="50" spans="2:4" ht="12.75">
      <c r="B50" s="5" t="s">
        <v>74</v>
      </c>
      <c r="C50" s="14">
        <f>24389462</f>
        <v>24389462</v>
      </c>
      <c r="D50" s="14">
        <v>24389462</v>
      </c>
    </row>
    <row r="51" spans="3:4" ht="12.75">
      <c r="C51" s="15">
        <f>SUM(C45:C50)</f>
        <v>58861857</v>
      </c>
      <c r="D51" s="15">
        <f>SUM(D45:D50)</f>
        <v>48518384</v>
      </c>
    </row>
    <row r="52" spans="3:4" ht="12.75">
      <c r="C52" s="14"/>
      <c r="D52" s="14"/>
    </row>
    <row r="53" spans="2:4" ht="12.75">
      <c r="B53" s="11" t="s">
        <v>140</v>
      </c>
      <c r="C53" s="15">
        <f>C42+C51</f>
        <v>182336464</v>
      </c>
      <c r="D53" s="15">
        <f>D42+D51</f>
        <v>144574935</v>
      </c>
    </row>
    <row r="55" spans="2:4" ht="13.5" thickBot="1">
      <c r="B55" s="5" t="s">
        <v>141</v>
      </c>
      <c r="C55" s="48">
        <f>C37+C53</f>
        <v>284751177</v>
      </c>
      <c r="D55" s="48">
        <f>D37+D53</f>
        <v>251934890</v>
      </c>
    </row>
    <row r="56" spans="3:4" ht="18.75" customHeight="1" thickTop="1">
      <c r="C56" s="14"/>
      <c r="D56" s="14"/>
    </row>
    <row r="58" spans="2:4" ht="12.75">
      <c r="B58" s="11" t="s">
        <v>143</v>
      </c>
      <c r="C58" s="49">
        <f>C35/C31</f>
        <v>0.21722341360267383</v>
      </c>
      <c r="D58" s="49">
        <f>D35/D31</f>
        <v>0.2287848288254706</v>
      </c>
    </row>
    <row r="59" ht="12.75">
      <c r="B59" s="11"/>
    </row>
    <row r="61" spans="3:4" ht="12.75">
      <c r="C61" s="14"/>
      <c r="D61" s="14"/>
    </row>
    <row r="62" spans="2:4" ht="12.75">
      <c r="B62" s="13" t="s">
        <v>126</v>
      </c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256" ht="16.5" customHeight="1">
      <c r="C69" s="14"/>
      <c r="D69" s="14"/>
      <c r="IV69" s="5">
        <f>SUM(A69:IU69)</f>
        <v>0</v>
      </c>
    </row>
    <row r="70" spans="3:4" ht="16.5" customHeight="1">
      <c r="C70" s="14"/>
      <c r="D70" s="14"/>
    </row>
    <row r="71" spans="3:4" ht="16.5" customHeight="1">
      <c r="C71" s="26"/>
      <c r="D71" s="26"/>
    </row>
    <row r="72" ht="12.75">
      <c r="B72" s="5" t="s">
        <v>78</v>
      </c>
    </row>
    <row r="73" ht="12.75">
      <c r="B73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4"/>
  <sheetViews>
    <sheetView view="pageBreakPreview" zoomScale="75" zoomScaleSheetLayoutView="75" workbookViewId="0" topLeftCell="B1">
      <selection activeCell="B31" sqref="B31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16.421875" style="2" customWidth="1"/>
    <col min="4" max="4" width="16.28125" style="2" customWidth="1"/>
    <col min="5" max="5" width="15.8515625" style="2" customWidth="1"/>
    <col min="6" max="6" width="19.421875" style="2" customWidth="1"/>
    <col min="7" max="7" width="15.57421875" style="2" customWidth="1"/>
    <col min="8" max="8" width="16.28125" style="2" customWidth="1"/>
    <col min="9" max="16384" width="9.140625" style="2" customWidth="1"/>
  </cols>
  <sheetData>
    <row r="3" spans="2:8" ht="12.75">
      <c r="B3" s="24" t="s">
        <v>0</v>
      </c>
      <c r="C3" s="1"/>
      <c r="D3" s="1"/>
      <c r="E3" s="1"/>
      <c r="F3" s="1"/>
      <c r="G3" s="1"/>
      <c r="H3" s="1"/>
    </row>
    <row r="4" spans="2:8" ht="12.75">
      <c r="B4" s="24" t="s">
        <v>45</v>
      </c>
      <c r="C4" s="1"/>
      <c r="D4" s="1"/>
      <c r="E4" s="1"/>
      <c r="F4" s="1"/>
      <c r="G4" s="1"/>
      <c r="H4" s="1"/>
    </row>
    <row r="5" spans="2:8" ht="12.75">
      <c r="B5" s="24" t="s">
        <v>146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5"/>
      <c r="C8" s="3" t="s">
        <v>23</v>
      </c>
      <c r="D8" s="3"/>
      <c r="E8" s="3" t="s">
        <v>98</v>
      </c>
      <c r="F8" s="3" t="s">
        <v>25</v>
      </c>
      <c r="G8" s="3" t="s">
        <v>158</v>
      </c>
      <c r="H8" s="3" t="s">
        <v>27</v>
      </c>
    </row>
    <row r="9" spans="2:8" ht="12.75">
      <c r="B9" s="9"/>
      <c r="C9" s="3" t="s">
        <v>24</v>
      </c>
      <c r="D9" s="3" t="s">
        <v>40</v>
      </c>
      <c r="E9" s="3" t="s">
        <v>99</v>
      </c>
      <c r="F9" s="3" t="s">
        <v>26</v>
      </c>
      <c r="G9" s="3" t="s">
        <v>159</v>
      </c>
      <c r="H9" s="3" t="s">
        <v>153</v>
      </c>
    </row>
    <row r="10" spans="2:8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</row>
    <row r="11" ht="18.75" customHeight="1"/>
    <row r="12" spans="2:8" ht="19.5" customHeight="1">
      <c r="B12" s="40" t="s">
        <v>62</v>
      </c>
      <c r="C12" s="14"/>
      <c r="D12" s="14"/>
      <c r="E12" s="14"/>
      <c r="F12" s="14"/>
      <c r="G12" s="14"/>
      <c r="H12" s="14"/>
    </row>
    <row r="13" ht="12.75">
      <c r="B13" s="40" t="s">
        <v>147</v>
      </c>
    </row>
    <row r="14" spans="2:8" ht="12.75">
      <c r="B14" s="40"/>
      <c r="C14" s="20"/>
      <c r="D14" s="20"/>
      <c r="E14" s="20"/>
      <c r="F14" s="20"/>
      <c r="G14" s="20"/>
      <c r="H14" s="14"/>
    </row>
    <row r="15" spans="2:8" ht="12.75">
      <c r="B15" s="2" t="s">
        <v>108</v>
      </c>
      <c r="C15" s="20">
        <v>364758312</v>
      </c>
      <c r="D15" s="20">
        <v>66298567</v>
      </c>
      <c r="E15" s="20">
        <v>5379421</v>
      </c>
      <c r="F15" s="20">
        <v>-331200365</v>
      </c>
      <c r="G15" s="20">
        <v>0</v>
      </c>
      <c r="H15" s="14">
        <f>SUM(C15:G15)</f>
        <v>105235935</v>
      </c>
    </row>
    <row r="16" spans="3:8" ht="12.75">
      <c r="C16" s="20"/>
      <c r="D16" s="20"/>
      <c r="E16" s="20"/>
      <c r="F16" s="20"/>
      <c r="G16" s="20"/>
      <c r="H16" s="14"/>
    </row>
    <row r="17" spans="2:8" ht="12.75">
      <c r="B17" s="2" t="s">
        <v>46</v>
      </c>
      <c r="C17" s="20">
        <v>0</v>
      </c>
      <c r="D17" s="20">
        <v>0</v>
      </c>
      <c r="E17" s="20">
        <v>0</v>
      </c>
      <c r="F17" s="20">
        <v>372192</v>
      </c>
      <c r="G17" s="20">
        <v>0</v>
      </c>
      <c r="H17" s="14">
        <f>SUM(C17:G17)</f>
        <v>372192</v>
      </c>
    </row>
    <row r="18" spans="3:8" ht="12.75">
      <c r="C18" s="20"/>
      <c r="D18" s="20"/>
      <c r="E18" s="20"/>
      <c r="F18" s="20"/>
      <c r="G18" s="20"/>
      <c r="H18" s="14"/>
    </row>
    <row r="19" spans="2:8" ht="12.75">
      <c r="B19" s="2" t="s">
        <v>117</v>
      </c>
      <c r="C19" s="20">
        <v>0</v>
      </c>
      <c r="D19" s="20">
        <v>0</v>
      </c>
      <c r="E19" s="20">
        <v>0</v>
      </c>
      <c r="F19" s="20">
        <v>-2651942</v>
      </c>
      <c r="G19" s="20">
        <v>0</v>
      </c>
      <c r="H19" s="14">
        <f>SUM(C19:G19)</f>
        <v>-2651942</v>
      </c>
    </row>
    <row r="20" spans="3:8" ht="12.75">
      <c r="C20" s="20"/>
      <c r="D20" s="20"/>
      <c r="E20" s="20"/>
      <c r="F20" s="20"/>
      <c r="G20" s="20"/>
      <c r="H20" s="14"/>
    </row>
    <row r="21" spans="2:8" ht="12.75">
      <c r="B21" s="2" t="s">
        <v>149</v>
      </c>
      <c r="C21" s="20"/>
      <c r="D21" s="20"/>
      <c r="E21" s="20"/>
      <c r="F21" s="20"/>
      <c r="G21" s="20"/>
      <c r="H21" s="14">
        <f>SUM(C21:F21)</f>
        <v>0</v>
      </c>
    </row>
    <row r="22" spans="3:8" ht="13.5" thickBot="1">
      <c r="C22" s="19">
        <f>SUM(C15:C22)</f>
        <v>364758312</v>
      </c>
      <c r="D22" s="19">
        <f>SUM(D15:D22)</f>
        <v>66298567</v>
      </c>
      <c r="E22" s="19">
        <f>SUM(E15:E22)</f>
        <v>5379421</v>
      </c>
      <c r="F22" s="19">
        <f>SUM(F15:F22)</f>
        <v>-333480115</v>
      </c>
      <c r="G22" s="19"/>
      <c r="H22" s="19">
        <f>SUM(H15:H22)</f>
        <v>102956185</v>
      </c>
    </row>
    <row r="23" ht="13.5" thickTop="1">
      <c r="B23" s="40" t="s">
        <v>116</v>
      </c>
    </row>
    <row r="24" spans="2:8" ht="12.75">
      <c r="B24" s="40" t="s">
        <v>148</v>
      </c>
      <c r="C24" s="23"/>
      <c r="D24" s="23"/>
      <c r="E24" s="23"/>
      <c r="F24" s="23"/>
      <c r="G24" s="23"/>
      <c r="H24" s="23"/>
    </row>
    <row r="25" spans="2:8" ht="12.75">
      <c r="B25" s="40"/>
      <c r="C25" s="20"/>
      <c r="D25" s="20"/>
      <c r="E25" s="20"/>
      <c r="F25" s="20"/>
      <c r="G25" s="20"/>
      <c r="H25" s="14"/>
    </row>
    <row r="26" spans="2:8" ht="12.75">
      <c r="B26" s="41" t="s">
        <v>151</v>
      </c>
      <c r="C26" s="20">
        <v>426447879</v>
      </c>
      <c r="D26" s="20">
        <v>0</v>
      </c>
      <c r="E26" s="20">
        <v>5379421</v>
      </c>
      <c r="F26" s="20">
        <f>-334262495+1</f>
        <v>-334262494</v>
      </c>
      <c r="G26" s="20">
        <v>9795150</v>
      </c>
      <c r="H26" s="14">
        <f>SUM(C26:G26)</f>
        <v>107359956</v>
      </c>
    </row>
    <row r="27" spans="2:8" ht="12.75">
      <c r="B27" s="41"/>
      <c r="C27" s="20"/>
      <c r="D27" s="20"/>
      <c r="E27" s="20"/>
      <c r="F27" s="20"/>
      <c r="G27" s="20"/>
      <c r="H27" s="14"/>
    </row>
    <row r="28" spans="2:8" ht="12.75">
      <c r="B28" s="41" t="s">
        <v>160</v>
      </c>
      <c r="C28" s="20">
        <v>0</v>
      </c>
      <c r="D28" s="20">
        <v>0</v>
      </c>
      <c r="E28" s="20">
        <v>0</v>
      </c>
      <c r="F28" s="20">
        <v>0</v>
      </c>
      <c r="G28" s="20">
        <v>-14551</v>
      </c>
      <c r="H28" s="20">
        <v>-14551</v>
      </c>
    </row>
    <row r="29" spans="2:8" ht="12.75">
      <c r="B29" s="41"/>
      <c r="C29" s="20"/>
      <c r="D29" s="20"/>
      <c r="E29" s="20"/>
      <c r="F29" s="20"/>
      <c r="G29" s="20"/>
      <c r="H29" s="14"/>
    </row>
    <row r="30" spans="2:8" ht="12.75">
      <c r="B30" s="2" t="s">
        <v>152</v>
      </c>
      <c r="C30" s="20">
        <v>0</v>
      </c>
      <c r="D30" s="20">
        <v>0</v>
      </c>
      <c r="E30" s="20">
        <v>0</v>
      </c>
      <c r="F30" s="20">
        <v>-4930342</v>
      </c>
      <c r="G30" s="20">
        <v>-350</v>
      </c>
      <c r="H30" s="14">
        <f>SUM(C30:G30)</f>
        <v>-4930692</v>
      </c>
    </row>
    <row r="31" spans="3:8" ht="12.75">
      <c r="C31" s="20"/>
      <c r="D31" s="20"/>
      <c r="E31" s="20"/>
      <c r="F31" s="20"/>
      <c r="G31" s="20"/>
      <c r="H31" s="14"/>
    </row>
    <row r="32" spans="2:8" ht="12.75">
      <c r="B32" s="2" t="s">
        <v>102</v>
      </c>
      <c r="C32" s="20">
        <v>0</v>
      </c>
      <c r="D32" s="20">
        <v>0</v>
      </c>
      <c r="E32" s="20">
        <v>0</v>
      </c>
      <c r="F32" s="20">
        <f>+Cashflow!D37</f>
        <v>0</v>
      </c>
      <c r="G32" s="20">
        <v>0</v>
      </c>
      <c r="H32" s="14">
        <f>SUM(C32:G32)</f>
        <v>0</v>
      </c>
    </row>
    <row r="33" spans="3:8" ht="12.75" hidden="1">
      <c r="C33" s="20"/>
      <c r="D33" s="20"/>
      <c r="E33" s="20"/>
      <c r="F33" s="20"/>
      <c r="G33" s="20"/>
      <c r="H33" s="14"/>
    </row>
    <row r="34" spans="2:8" ht="12.75" hidden="1">
      <c r="B34" s="2" t="s">
        <v>104</v>
      </c>
      <c r="C34" s="20">
        <v>0</v>
      </c>
      <c r="D34" s="20">
        <v>0</v>
      </c>
      <c r="E34" s="20">
        <v>0</v>
      </c>
      <c r="F34" s="20">
        <f>+Cashflow!D42</f>
        <v>0</v>
      </c>
      <c r="G34" s="20"/>
      <c r="H34" s="14">
        <f>SUM(C34:F34)</f>
        <v>0</v>
      </c>
    </row>
    <row r="35" spans="3:8" ht="12.75">
      <c r="C35" s="22"/>
      <c r="D35" s="22"/>
      <c r="E35" s="22"/>
      <c r="F35" s="22"/>
      <c r="G35" s="22"/>
      <c r="H35" s="22"/>
    </row>
    <row r="36" spans="2:8" ht="15" customHeight="1" thickBot="1">
      <c r="B36" s="2" t="s">
        <v>150</v>
      </c>
      <c r="C36" s="19">
        <f aca="true" t="shared" si="0" ref="C36:H36">SUM(C26:C35)</f>
        <v>426447879</v>
      </c>
      <c r="D36" s="19">
        <f t="shared" si="0"/>
        <v>0</v>
      </c>
      <c r="E36" s="19">
        <f t="shared" si="0"/>
        <v>5379421</v>
      </c>
      <c r="F36" s="19">
        <f t="shared" si="0"/>
        <v>-339192836</v>
      </c>
      <c r="G36" s="19">
        <f t="shared" si="0"/>
        <v>9780249</v>
      </c>
      <c r="H36" s="19">
        <f t="shared" si="0"/>
        <v>102414713</v>
      </c>
    </row>
    <row r="37" spans="3:8" ht="14.25" customHeight="1" thickTop="1">
      <c r="C37" s="23"/>
      <c r="D37" s="23"/>
      <c r="E37" s="23"/>
      <c r="F37" s="23"/>
      <c r="G37" s="23"/>
      <c r="H37" s="23"/>
    </row>
    <row r="38" ht="12.75">
      <c r="B38" s="7"/>
    </row>
    <row r="39" ht="12.75">
      <c r="B39" s="7" t="s">
        <v>126</v>
      </c>
    </row>
    <row r="41" spans="6:7" ht="12.75">
      <c r="F41" s="20"/>
      <c r="G41" s="20"/>
    </row>
    <row r="43" spans="6:7" ht="12.75">
      <c r="F43" s="27"/>
      <c r="G43" s="27"/>
    </row>
    <row r="44" spans="6:7" ht="12.75">
      <c r="F44" s="27"/>
      <c r="G44" s="27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2009-08-10T08:14:34Z</cp:lastPrinted>
  <dcterms:created xsi:type="dcterms:W3CDTF">2002-11-14T01:39:00Z</dcterms:created>
  <dcterms:modified xsi:type="dcterms:W3CDTF">2009-08-18T08:30:06Z</dcterms:modified>
  <cp:category/>
  <cp:version/>
  <cp:contentType/>
  <cp:contentStatus/>
</cp:coreProperties>
</file>